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ПЛАНОВО-ФИНАНСОВОЕ УПРАВЛЕНИЕ\Финансовый отдел\БЮДЖЕТЫ\Бюджет 2026-2028\Пояснительная записка, методики, ГП, текстовые (срок 16.10)\МТиСР НСО пояснительная, поспарта, методики, расчеты 20.10\Методики расчеты МТ\"/>
    </mc:Choice>
  </mc:AlternateContent>
  <bookViews>
    <workbookView xWindow="360" yWindow="15" windowWidth="20955" windowHeight="9720" activeTab="12"/>
  </bookViews>
  <sheets>
    <sheet name="2026 перераспр минстрой" sheetId="1" r:id="rId1"/>
    <sheet name="2026 год КАПВЗНОС" sheetId="2" r:id="rId2"/>
    <sheet name="2026 Софинан " sheetId="3" r:id="rId3"/>
    <sheet name="ФОТ 2026" sheetId="4" r:id="rId4"/>
    <sheet name="2027 с зарплатой " sheetId="5" r:id="rId5"/>
    <sheet name="2027 перераспр с минстроем " sheetId="6" r:id="rId6"/>
    <sheet name="2027 год КАПВЗНОС " sheetId="7" r:id="rId7"/>
    <sheet name="2027 Софинан   " sheetId="8" r:id="rId8"/>
    <sheet name="ФОТ 2027" sheetId="9" r:id="rId9"/>
    <sheet name="2028 перераспр с инстроем " sheetId="10" r:id="rId10"/>
    <sheet name="2028 Софин" sheetId="11" r:id="rId11"/>
    <sheet name="2028 год КАПВЗНОС  " sheetId="12" r:id="rId12"/>
    <sheet name="ФОТ 2028" sheetId="13" r:id="rId13"/>
  </sheets>
  <externalReferences>
    <externalReference r:id="rId14"/>
    <externalReference r:id="rId15"/>
    <externalReference r:id="rId16"/>
    <externalReference r:id="rId17"/>
  </externalReferences>
  <definedNames>
    <definedName name="_xlnm._FilterDatabase" localSheetId="0" hidden="1">'[1]2023 ОБ'!#REF!</definedName>
    <definedName name="_xlnm._FilterDatabase" localSheetId="2" hidden="1">'[2]2023 Софинан '!#REF!</definedName>
    <definedName name="_xlnm._FilterDatabase" localSheetId="5" hidden="1">'[3]2024'!#REF!</definedName>
    <definedName name="_xlnm._FilterDatabase" localSheetId="4" hidden="1">'[1]2023 ОБ'!#REF!</definedName>
    <definedName name="_xlnm._FilterDatabase" localSheetId="7" hidden="1">'[2]2023 Софинан '!#REF!</definedName>
    <definedName name="_xlnm._FilterDatabase" localSheetId="9" hidden="1">'[3]2024'!#REF!</definedName>
    <definedName name="_xlnm._FilterDatabase" localSheetId="10" hidden="1">'[2]2023 Софинан '!#REF!</definedName>
    <definedName name="Print_Titles" localSheetId="0">'2026 перераспр минстрой'!$B:$B</definedName>
    <definedName name="Print_Titles" localSheetId="2">'2026 Софинан '!$B:$B</definedName>
    <definedName name="Print_Titles" localSheetId="5">'2027 перераспр с минстроем '!$B:$B</definedName>
    <definedName name="Print_Titles" localSheetId="4">'2027 с зарплатой '!$B:$B</definedName>
    <definedName name="Print_Titles" localSheetId="7">'2027 Софинан   '!$B:$B</definedName>
    <definedName name="Print_Titles" localSheetId="9">'2028 перераспр с инстроем '!$B:$B</definedName>
    <definedName name="Print_Titles" localSheetId="10">'2028 Софин'!$B:$B</definedName>
    <definedName name="_xlnm.Print_Area" localSheetId="0">'2026 перераспр минстрой'!$A$1:$K$57</definedName>
    <definedName name="_xlnm.Print_Area" localSheetId="2">'2026 Софинан '!$A$1:$J$23</definedName>
    <definedName name="_xlnm.Print_Area" localSheetId="5">'2027 перераспр с минстроем '!$A$1:$K$57</definedName>
    <definedName name="_xlnm.Print_Area" localSheetId="4">'2027 с зарплатой '!$A$1:$M$62</definedName>
    <definedName name="_xlnm.Print_Area" localSheetId="7">'2027 Софинан   '!$A$1:$J$21</definedName>
    <definedName name="_xlnm.Print_Area" localSheetId="9">'2028 перераспр с инстроем '!$A$1:$K$58</definedName>
    <definedName name="_xlnm.Print_Area" localSheetId="10">'2028 Софин'!$A$1:$J$23</definedName>
  </definedNames>
  <calcPr calcId="152511"/>
</workbook>
</file>

<file path=xl/calcChain.xml><?xml version="1.0" encoding="utf-8"?>
<calcChain xmlns="http://schemas.openxmlformats.org/spreadsheetml/2006/main">
  <c r="H42" i="13" l="1"/>
  <c r="F42" i="13"/>
  <c r="G42" i="13" s="1"/>
  <c r="I42" i="13" s="1"/>
  <c r="E41" i="13"/>
  <c r="E43" i="13" s="1"/>
  <c r="D41" i="13"/>
  <c r="D43" i="13" s="1"/>
  <c r="C41" i="13"/>
  <c r="C43" i="13" s="1"/>
  <c r="B41" i="13"/>
  <c r="B43" i="13" s="1"/>
  <c r="H40" i="13"/>
  <c r="F40" i="13"/>
  <c r="G40" i="13" s="1"/>
  <c r="F39" i="13"/>
  <c r="H39" i="13" s="1"/>
  <c r="F38" i="13"/>
  <c r="H38" i="13" s="1"/>
  <c r="H37" i="13"/>
  <c r="F37" i="13"/>
  <c r="G37" i="13" s="1"/>
  <c r="F36" i="13"/>
  <c r="H36" i="13" s="1"/>
  <c r="H35" i="13"/>
  <c r="F35" i="13"/>
  <c r="G35" i="13" s="1"/>
  <c r="I35" i="13" s="1"/>
  <c r="H34" i="13"/>
  <c r="F34" i="13"/>
  <c r="G34" i="13" s="1"/>
  <c r="I34" i="13" s="1"/>
  <c r="F33" i="13"/>
  <c r="H33" i="13" s="1"/>
  <c r="H32" i="13"/>
  <c r="F32" i="13"/>
  <c r="G32" i="13" s="1"/>
  <c r="I32" i="13" s="1"/>
  <c r="H31" i="13"/>
  <c r="F31" i="13"/>
  <c r="G31" i="13" s="1"/>
  <c r="F30" i="13"/>
  <c r="H30" i="13" s="1"/>
  <c r="H29" i="13"/>
  <c r="F29" i="13"/>
  <c r="G29" i="13" s="1"/>
  <c r="I29" i="13" s="1"/>
  <c r="H28" i="13"/>
  <c r="F28" i="13"/>
  <c r="G28" i="13" s="1"/>
  <c r="I28" i="13" s="1"/>
  <c r="F27" i="13"/>
  <c r="H27" i="13" s="1"/>
  <c r="H26" i="13"/>
  <c r="F26" i="13"/>
  <c r="G26" i="13" s="1"/>
  <c r="I26" i="13" s="1"/>
  <c r="H25" i="13"/>
  <c r="F25" i="13"/>
  <c r="G25" i="13" s="1"/>
  <c r="F24" i="13"/>
  <c r="H24" i="13" s="1"/>
  <c r="H23" i="13"/>
  <c r="F23" i="13"/>
  <c r="G23" i="13" s="1"/>
  <c r="I23" i="13" s="1"/>
  <c r="H22" i="13"/>
  <c r="F22" i="13"/>
  <c r="G22" i="13" s="1"/>
  <c r="I22" i="13" s="1"/>
  <c r="F21" i="13"/>
  <c r="H21" i="13" s="1"/>
  <c r="H20" i="13"/>
  <c r="F20" i="13"/>
  <c r="G20" i="13" s="1"/>
  <c r="I20" i="13" s="1"/>
  <c r="H19" i="13"/>
  <c r="F19" i="13"/>
  <c r="G19" i="13" s="1"/>
  <c r="F18" i="13"/>
  <c r="H18" i="13" s="1"/>
  <c r="H17" i="13"/>
  <c r="F17" i="13"/>
  <c r="G17" i="13" s="1"/>
  <c r="I17" i="13" s="1"/>
  <c r="H16" i="13"/>
  <c r="F16" i="13"/>
  <c r="G16" i="13" s="1"/>
  <c r="I16" i="13" s="1"/>
  <c r="F15" i="13"/>
  <c r="H15" i="13" s="1"/>
  <c r="H14" i="13"/>
  <c r="F14" i="13"/>
  <c r="G14" i="13" s="1"/>
  <c r="I14" i="13" s="1"/>
  <c r="H13" i="13"/>
  <c r="F13" i="13"/>
  <c r="G13" i="13" s="1"/>
  <c r="F12" i="13"/>
  <c r="H12" i="13" s="1"/>
  <c r="H11" i="13"/>
  <c r="F11" i="13"/>
  <c r="G11" i="13" s="1"/>
  <c r="I11" i="13" s="1"/>
  <c r="H10" i="13"/>
  <c r="F10" i="13"/>
  <c r="G10" i="13" s="1"/>
  <c r="I10" i="13" s="1"/>
  <c r="F9" i="13"/>
  <c r="F41" i="13" s="1"/>
  <c r="F43" i="13" s="1"/>
  <c r="H8" i="13"/>
  <c r="F8" i="13"/>
  <c r="G8" i="13" s="1"/>
  <c r="I8" i="13" s="1"/>
  <c r="H7" i="13"/>
  <c r="F7" i="13"/>
  <c r="G7" i="13" s="1"/>
  <c r="B42" i="12"/>
  <c r="E41" i="12"/>
  <c r="H50" i="10" s="1"/>
  <c r="C40" i="12"/>
  <c r="C42" i="12" s="1"/>
  <c r="B40" i="12"/>
  <c r="E39" i="12"/>
  <c r="E38" i="12"/>
  <c r="E37" i="12"/>
  <c r="H46" i="10" s="1"/>
  <c r="K46" i="10" s="1"/>
  <c r="E36" i="12"/>
  <c r="E35" i="12"/>
  <c r="H44" i="10" s="1"/>
  <c r="K44" i="10" s="1"/>
  <c r="E34" i="12"/>
  <c r="E33" i="12"/>
  <c r="H42" i="10" s="1"/>
  <c r="K42" i="10" s="1"/>
  <c r="E32" i="12"/>
  <c r="E31" i="12"/>
  <c r="H40" i="10" s="1"/>
  <c r="K40" i="10" s="1"/>
  <c r="E30" i="12"/>
  <c r="H39" i="10" s="1"/>
  <c r="K39" i="10" s="1"/>
  <c r="E29" i="12"/>
  <c r="H38" i="10" s="1"/>
  <c r="K38" i="10" s="1"/>
  <c r="E28" i="12"/>
  <c r="E27" i="12"/>
  <c r="E26" i="12"/>
  <c r="E25" i="12"/>
  <c r="H34" i="10" s="1"/>
  <c r="K34" i="10" s="1"/>
  <c r="E24" i="12"/>
  <c r="E23" i="12"/>
  <c r="H32" i="10" s="1"/>
  <c r="K32" i="10" s="1"/>
  <c r="E22" i="12"/>
  <c r="E21" i="12"/>
  <c r="H30" i="10" s="1"/>
  <c r="K30" i="10" s="1"/>
  <c r="E20" i="12"/>
  <c r="E19" i="12"/>
  <c r="H28" i="10" s="1"/>
  <c r="K28" i="10" s="1"/>
  <c r="E18" i="12"/>
  <c r="H27" i="10" s="1"/>
  <c r="K27" i="10" s="1"/>
  <c r="E17" i="12"/>
  <c r="H26" i="10" s="1"/>
  <c r="K26" i="10" s="1"/>
  <c r="E16" i="12"/>
  <c r="E15" i="12"/>
  <c r="E14" i="12"/>
  <c r="E13" i="12"/>
  <c r="H22" i="10" s="1"/>
  <c r="K22" i="10" s="1"/>
  <c r="E12" i="12"/>
  <c r="E11" i="12"/>
  <c r="H20" i="10" s="1"/>
  <c r="K20" i="10" s="1"/>
  <c r="E10" i="12"/>
  <c r="E9" i="12"/>
  <c r="H18" i="10" s="1"/>
  <c r="K18" i="10" s="1"/>
  <c r="E8" i="12"/>
  <c r="E7" i="12"/>
  <c r="H16" i="10" s="1"/>
  <c r="K16" i="10" s="1"/>
  <c r="E6" i="12"/>
  <c r="E40" i="12" s="1"/>
  <c r="E42" i="12" s="1"/>
  <c r="T15" i="11"/>
  <c r="S15" i="11"/>
  <c r="Q15" i="11"/>
  <c r="N15" i="11"/>
  <c r="M15" i="11"/>
  <c r="L15" i="11"/>
  <c r="K15" i="11"/>
  <c r="G15" i="11"/>
  <c r="H15" i="11" s="1"/>
  <c r="I50" i="10" s="1"/>
  <c r="I51" i="10" s="1"/>
  <c r="G50" i="10"/>
  <c r="I49" i="10"/>
  <c r="C49" i="10"/>
  <c r="C51" i="10" s="1"/>
  <c r="K48" i="10"/>
  <c r="H48" i="10"/>
  <c r="G48" i="10"/>
  <c r="H47" i="10"/>
  <c r="K47" i="10" s="1"/>
  <c r="G47" i="10"/>
  <c r="G46" i="10"/>
  <c r="H45" i="10"/>
  <c r="G45" i="10"/>
  <c r="K45" i="10" s="1"/>
  <c r="G44" i="10"/>
  <c r="H43" i="10"/>
  <c r="K43" i="10" s="1"/>
  <c r="G43" i="10"/>
  <c r="G42" i="10"/>
  <c r="H41" i="10"/>
  <c r="G41" i="10"/>
  <c r="K41" i="10" s="1"/>
  <c r="G40" i="10"/>
  <c r="G39" i="10"/>
  <c r="G38" i="10"/>
  <c r="H37" i="10"/>
  <c r="G37" i="10"/>
  <c r="K37" i="10" s="1"/>
  <c r="K36" i="10"/>
  <c r="H36" i="10"/>
  <c r="G36" i="10"/>
  <c r="H35" i="10"/>
  <c r="K35" i="10" s="1"/>
  <c r="G35" i="10"/>
  <c r="G34" i="10"/>
  <c r="H33" i="10"/>
  <c r="G33" i="10"/>
  <c r="K33" i="10" s="1"/>
  <c r="G32" i="10"/>
  <c r="H31" i="10"/>
  <c r="K31" i="10" s="1"/>
  <c r="G31" i="10"/>
  <c r="G30" i="10"/>
  <c r="H29" i="10"/>
  <c r="G29" i="10"/>
  <c r="K29" i="10" s="1"/>
  <c r="G28" i="10"/>
  <c r="G27" i="10"/>
  <c r="G26" i="10"/>
  <c r="H25" i="10"/>
  <c r="G25" i="10"/>
  <c r="K25" i="10" s="1"/>
  <c r="K24" i="10"/>
  <c r="H24" i="10"/>
  <c r="G24" i="10"/>
  <c r="H23" i="10"/>
  <c r="K23" i="10" s="1"/>
  <c r="G23" i="10"/>
  <c r="G22" i="10"/>
  <c r="H21" i="10"/>
  <c r="G21" i="10"/>
  <c r="K21" i="10" s="1"/>
  <c r="G20" i="10"/>
  <c r="H19" i="10"/>
  <c r="K19" i="10" s="1"/>
  <c r="G19" i="10"/>
  <c r="G18" i="10"/>
  <c r="H17" i="10"/>
  <c r="G17" i="10"/>
  <c r="G16" i="10"/>
  <c r="H15" i="10"/>
  <c r="G15" i="10"/>
  <c r="H42" i="9"/>
  <c r="G42" i="9"/>
  <c r="I42" i="9" s="1"/>
  <c r="F42" i="9"/>
  <c r="E41" i="9"/>
  <c r="E43" i="9" s="1"/>
  <c r="D41" i="9"/>
  <c r="D43" i="9" s="1"/>
  <c r="C41" i="9"/>
  <c r="C43" i="9" s="1"/>
  <c r="B41" i="9"/>
  <c r="B43" i="9" s="1"/>
  <c r="H40" i="9"/>
  <c r="G40" i="9"/>
  <c r="I40" i="9" s="1"/>
  <c r="K48" i="5" s="1"/>
  <c r="F40" i="9"/>
  <c r="F39" i="9"/>
  <c r="H39" i="9" s="1"/>
  <c r="H38" i="9"/>
  <c r="I38" i="9" s="1"/>
  <c r="K46" i="5" s="1"/>
  <c r="G38" i="9"/>
  <c r="F38" i="9"/>
  <c r="H37" i="9"/>
  <c r="G37" i="9"/>
  <c r="I37" i="9" s="1"/>
  <c r="K45" i="5" s="1"/>
  <c r="F37" i="9"/>
  <c r="F36" i="9"/>
  <c r="H36" i="9" s="1"/>
  <c r="H35" i="9"/>
  <c r="I35" i="9" s="1"/>
  <c r="K43" i="5" s="1"/>
  <c r="G35" i="9"/>
  <c r="F35" i="9"/>
  <c r="H34" i="9"/>
  <c r="G34" i="9"/>
  <c r="I34" i="9" s="1"/>
  <c r="K42" i="5" s="1"/>
  <c r="F34" i="9"/>
  <c r="F33" i="9"/>
  <c r="H33" i="9" s="1"/>
  <c r="H32" i="9"/>
  <c r="I32" i="9" s="1"/>
  <c r="K40" i="5" s="1"/>
  <c r="G32" i="9"/>
  <c r="F32" i="9"/>
  <c r="H31" i="9"/>
  <c r="G31" i="9"/>
  <c r="I31" i="9" s="1"/>
  <c r="F31" i="9"/>
  <c r="F30" i="9"/>
  <c r="H30" i="9" s="1"/>
  <c r="H29" i="9"/>
  <c r="I29" i="9" s="1"/>
  <c r="K37" i="5" s="1"/>
  <c r="G29" i="9"/>
  <c r="F29" i="9"/>
  <c r="H28" i="9"/>
  <c r="G28" i="9"/>
  <c r="I28" i="9" s="1"/>
  <c r="K36" i="5" s="1"/>
  <c r="F28" i="9"/>
  <c r="F27" i="9"/>
  <c r="H27" i="9" s="1"/>
  <c r="H26" i="9"/>
  <c r="I26" i="9" s="1"/>
  <c r="K34" i="5" s="1"/>
  <c r="G26" i="9"/>
  <c r="F26" i="9"/>
  <c r="H25" i="9"/>
  <c r="G25" i="9"/>
  <c r="I25" i="9" s="1"/>
  <c r="K33" i="5" s="1"/>
  <c r="F25" i="9"/>
  <c r="F24" i="9"/>
  <c r="H24" i="9" s="1"/>
  <c r="H23" i="9"/>
  <c r="I23" i="9" s="1"/>
  <c r="K31" i="5" s="1"/>
  <c r="G23" i="9"/>
  <c r="F23" i="9"/>
  <c r="H22" i="9"/>
  <c r="G22" i="9"/>
  <c r="I22" i="9" s="1"/>
  <c r="K30" i="5" s="1"/>
  <c r="F22" i="9"/>
  <c r="F21" i="9"/>
  <c r="H21" i="9" s="1"/>
  <c r="H20" i="9"/>
  <c r="I20" i="9" s="1"/>
  <c r="G20" i="9"/>
  <c r="F20" i="9"/>
  <c r="H19" i="9"/>
  <c r="G19" i="9"/>
  <c r="I19" i="9" s="1"/>
  <c r="K27" i="5" s="1"/>
  <c r="F19" i="9"/>
  <c r="F18" i="9"/>
  <c r="H18" i="9" s="1"/>
  <c r="H17" i="9"/>
  <c r="I17" i="9" s="1"/>
  <c r="K25" i="5" s="1"/>
  <c r="G17" i="9"/>
  <c r="F17" i="9"/>
  <c r="H16" i="9"/>
  <c r="G16" i="9"/>
  <c r="I16" i="9" s="1"/>
  <c r="K24" i="5" s="1"/>
  <c r="F16" i="9"/>
  <c r="F15" i="9"/>
  <c r="H15" i="9" s="1"/>
  <c r="H14" i="9"/>
  <c r="I14" i="9" s="1"/>
  <c r="K22" i="5" s="1"/>
  <c r="G14" i="9"/>
  <c r="F14" i="9"/>
  <c r="H13" i="9"/>
  <c r="G13" i="9"/>
  <c r="I13" i="9" s="1"/>
  <c r="K21" i="5" s="1"/>
  <c r="F13" i="9"/>
  <c r="F12" i="9"/>
  <c r="H12" i="9" s="1"/>
  <c r="H11" i="9"/>
  <c r="I11" i="9" s="1"/>
  <c r="K19" i="5" s="1"/>
  <c r="G11" i="9"/>
  <c r="F11" i="9"/>
  <c r="H10" i="9"/>
  <c r="G10" i="9"/>
  <c r="I10" i="9" s="1"/>
  <c r="K18" i="5" s="1"/>
  <c r="F10" i="9"/>
  <c r="F9" i="9"/>
  <c r="H9" i="9" s="1"/>
  <c r="H8" i="9"/>
  <c r="I8" i="9" s="1"/>
  <c r="K16" i="5" s="1"/>
  <c r="G8" i="9"/>
  <c r="F8" i="9"/>
  <c r="H7" i="9"/>
  <c r="G7" i="9"/>
  <c r="F7" i="9"/>
  <c r="Q18" i="8"/>
  <c r="S15" i="8"/>
  <c r="T15" i="8" s="1"/>
  <c r="Q15" i="8"/>
  <c r="N15" i="8"/>
  <c r="O15" i="8" s="1"/>
  <c r="M15" i="8"/>
  <c r="L15" i="8"/>
  <c r="K15" i="8"/>
  <c r="G15" i="8"/>
  <c r="H15" i="8" s="1"/>
  <c r="I50" i="5" s="1"/>
  <c r="I51" i="5" s="1"/>
  <c r="E41" i="7"/>
  <c r="H50" i="6" s="1"/>
  <c r="C40" i="7"/>
  <c r="C42" i="7" s="1"/>
  <c r="B40" i="7"/>
  <c r="B42" i="7" s="1"/>
  <c r="E39" i="7"/>
  <c r="H48" i="6" s="1"/>
  <c r="K48" i="6" s="1"/>
  <c r="E38" i="7"/>
  <c r="E37" i="7"/>
  <c r="E36" i="7"/>
  <c r="E35" i="7"/>
  <c r="H44" i="6" s="1"/>
  <c r="K44" i="6" s="1"/>
  <c r="E34" i="7"/>
  <c r="E33" i="7"/>
  <c r="H42" i="6" s="1"/>
  <c r="K42" i="6" s="1"/>
  <c r="E32" i="7"/>
  <c r="E31" i="7"/>
  <c r="H40" i="6" s="1"/>
  <c r="K40" i="6" s="1"/>
  <c r="E30" i="7"/>
  <c r="E29" i="7"/>
  <c r="H38" i="6" s="1"/>
  <c r="K38" i="6" s="1"/>
  <c r="E28" i="7"/>
  <c r="H37" i="6" s="1"/>
  <c r="E27" i="7"/>
  <c r="H36" i="6" s="1"/>
  <c r="K36" i="6" s="1"/>
  <c r="E26" i="7"/>
  <c r="E25" i="7"/>
  <c r="E24" i="7"/>
  <c r="E23" i="7"/>
  <c r="H32" i="6" s="1"/>
  <c r="K32" i="6" s="1"/>
  <c r="E22" i="7"/>
  <c r="E21" i="7"/>
  <c r="H30" i="6" s="1"/>
  <c r="K30" i="6" s="1"/>
  <c r="E20" i="7"/>
  <c r="E19" i="7"/>
  <c r="H28" i="6" s="1"/>
  <c r="K28" i="6" s="1"/>
  <c r="E18" i="7"/>
  <c r="E17" i="7"/>
  <c r="H26" i="6" s="1"/>
  <c r="K26" i="6" s="1"/>
  <c r="E16" i="7"/>
  <c r="H25" i="6" s="1"/>
  <c r="E15" i="7"/>
  <c r="H24" i="6" s="1"/>
  <c r="K24" i="6" s="1"/>
  <c r="E14" i="7"/>
  <c r="E13" i="7"/>
  <c r="E12" i="7"/>
  <c r="E11" i="7"/>
  <c r="H20" i="6" s="1"/>
  <c r="K20" i="6" s="1"/>
  <c r="E10" i="7"/>
  <c r="E9" i="7"/>
  <c r="H18" i="6" s="1"/>
  <c r="K18" i="6" s="1"/>
  <c r="E8" i="7"/>
  <c r="E7" i="7"/>
  <c r="H16" i="6" s="1"/>
  <c r="K16" i="6" s="1"/>
  <c r="E6" i="7"/>
  <c r="G50" i="6"/>
  <c r="I49" i="6"/>
  <c r="C49" i="6"/>
  <c r="C51" i="6" s="1"/>
  <c r="G48" i="6"/>
  <c r="H47" i="6"/>
  <c r="K47" i="6" s="1"/>
  <c r="G47" i="6"/>
  <c r="K46" i="6"/>
  <c r="H46" i="6"/>
  <c r="G46" i="6"/>
  <c r="H45" i="6"/>
  <c r="G45" i="6"/>
  <c r="K45" i="6" s="1"/>
  <c r="G44" i="6"/>
  <c r="H43" i="6"/>
  <c r="K43" i="6" s="1"/>
  <c r="G43" i="6"/>
  <c r="G42" i="6"/>
  <c r="H41" i="6"/>
  <c r="G41" i="6"/>
  <c r="K41" i="6" s="1"/>
  <c r="G40" i="6"/>
  <c r="H39" i="6"/>
  <c r="K39" i="6" s="1"/>
  <c r="G39" i="6"/>
  <c r="G38" i="6"/>
  <c r="G37" i="6"/>
  <c r="G36" i="6"/>
  <c r="H35" i="6"/>
  <c r="K35" i="6" s="1"/>
  <c r="G35" i="6"/>
  <c r="K34" i="6"/>
  <c r="H34" i="6"/>
  <c r="G34" i="6"/>
  <c r="H33" i="6"/>
  <c r="G33" i="6"/>
  <c r="K33" i="6" s="1"/>
  <c r="G32" i="6"/>
  <c r="H31" i="6"/>
  <c r="K31" i="6" s="1"/>
  <c r="G31" i="6"/>
  <c r="G30" i="6"/>
  <c r="H29" i="6"/>
  <c r="G29" i="6"/>
  <c r="K29" i="6" s="1"/>
  <c r="G28" i="6"/>
  <c r="H27" i="6"/>
  <c r="K27" i="6" s="1"/>
  <c r="G27" i="6"/>
  <c r="G26" i="6"/>
  <c r="G25" i="6"/>
  <c r="K25" i="6" s="1"/>
  <c r="G24" i="6"/>
  <c r="H23" i="6"/>
  <c r="K23" i="6" s="1"/>
  <c r="G23" i="6"/>
  <c r="K22" i="6"/>
  <c r="H22" i="6"/>
  <c r="G22" i="6"/>
  <c r="H21" i="6"/>
  <c r="G21" i="6"/>
  <c r="K21" i="6" s="1"/>
  <c r="G20" i="6"/>
  <c r="H19" i="6"/>
  <c r="K19" i="6" s="1"/>
  <c r="G19" i="6"/>
  <c r="G18" i="6"/>
  <c r="H17" i="6"/>
  <c r="G17" i="6"/>
  <c r="G16" i="6"/>
  <c r="H15" i="6"/>
  <c r="G15" i="6"/>
  <c r="K50" i="5"/>
  <c r="G50" i="5"/>
  <c r="C49" i="5"/>
  <c r="C51" i="5" s="1"/>
  <c r="H48" i="5"/>
  <c r="J48" i="5" s="1"/>
  <c r="G48" i="5"/>
  <c r="G47" i="5"/>
  <c r="G46" i="5"/>
  <c r="J46" i="5" s="1"/>
  <c r="L46" i="5" s="1"/>
  <c r="G45" i="5"/>
  <c r="G44" i="5"/>
  <c r="G43" i="5"/>
  <c r="G42" i="5"/>
  <c r="J42" i="5" s="1"/>
  <c r="G41" i="5"/>
  <c r="G40" i="5"/>
  <c r="J40" i="5" s="1"/>
  <c r="L40" i="5" s="1"/>
  <c r="K39" i="5"/>
  <c r="G39" i="5"/>
  <c r="H38" i="5"/>
  <c r="J38" i="5" s="1"/>
  <c r="G38" i="5"/>
  <c r="J37" i="5"/>
  <c r="H37" i="5"/>
  <c r="G37" i="5"/>
  <c r="H36" i="5"/>
  <c r="J36" i="5" s="1"/>
  <c r="L36" i="5" s="1"/>
  <c r="G36" i="5"/>
  <c r="G35" i="5"/>
  <c r="G34" i="5"/>
  <c r="J34" i="5" s="1"/>
  <c r="L34" i="5" s="1"/>
  <c r="G33" i="5"/>
  <c r="G32" i="5"/>
  <c r="G31" i="5"/>
  <c r="H30" i="5"/>
  <c r="G30" i="5"/>
  <c r="J30" i="5" s="1"/>
  <c r="L30" i="5" s="1"/>
  <c r="G29" i="5"/>
  <c r="J29" i="5" s="1"/>
  <c r="K28" i="5"/>
  <c r="G28" i="5"/>
  <c r="J28" i="5" s="1"/>
  <c r="L28" i="5" s="1"/>
  <c r="G27" i="5"/>
  <c r="H26" i="5"/>
  <c r="G26" i="5"/>
  <c r="J26" i="5" s="1"/>
  <c r="J25" i="5"/>
  <c r="L25" i="5" s="1"/>
  <c r="H25" i="5"/>
  <c r="G25" i="5"/>
  <c r="H24" i="5"/>
  <c r="J24" i="5" s="1"/>
  <c r="L24" i="5" s="1"/>
  <c r="G24" i="5"/>
  <c r="G23" i="5"/>
  <c r="G22" i="5"/>
  <c r="G21" i="5"/>
  <c r="G20" i="5"/>
  <c r="G19" i="5"/>
  <c r="J19" i="5" s="1"/>
  <c r="L19" i="5" s="1"/>
  <c r="H18" i="5"/>
  <c r="G18" i="5"/>
  <c r="G17" i="5"/>
  <c r="G16" i="5"/>
  <c r="G15" i="5"/>
  <c r="B43" i="4"/>
  <c r="H42" i="4"/>
  <c r="F42" i="4"/>
  <c r="G42" i="4" s="1"/>
  <c r="I42" i="4" s="1"/>
  <c r="E41" i="4"/>
  <c r="E43" i="4" s="1"/>
  <c r="D41" i="4"/>
  <c r="D43" i="4" s="1"/>
  <c r="C41" i="4"/>
  <c r="C43" i="4" s="1"/>
  <c r="B41" i="4"/>
  <c r="I40" i="4"/>
  <c r="H40" i="4"/>
  <c r="G40" i="4"/>
  <c r="F40" i="4"/>
  <c r="H39" i="4"/>
  <c r="F39" i="4"/>
  <c r="G39" i="4" s="1"/>
  <c r="I39" i="4" s="1"/>
  <c r="F38" i="4"/>
  <c r="I37" i="4"/>
  <c r="H37" i="4"/>
  <c r="G37" i="4"/>
  <c r="F37" i="4"/>
  <c r="H36" i="4"/>
  <c r="F36" i="4"/>
  <c r="G36" i="4" s="1"/>
  <c r="F35" i="4"/>
  <c r="I34" i="4"/>
  <c r="H34" i="4"/>
  <c r="G34" i="4"/>
  <c r="F34" i="4"/>
  <c r="F33" i="4"/>
  <c r="G33" i="4" s="1"/>
  <c r="F32" i="4"/>
  <c r="I31" i="4"/>
  <c r="H31" i="4"/>
  <c r="G31" i="4"/>
  <c r="F31" i="4"/>
  <c r="F30" i="4"/>
  <c r="G30" i="4" s="1"/>
  <c r="F29" i="4"/>
  <c r="I28" i="4"/>
  <c r="H28" i="4"/>
  <c r="G28" i="4"/>
  <c r="F28" i="4"/>
  <c r="H27" i="4"/>
  <c r="F27" i="4"/>
  <c r="G27" i="4" s="1"/>
  <c r="F26" i="4"/>
  <c r="I25" i="4"/>
  <c r="H25" i="4"/>
  <c r="G25" i="4"/>
  <c r="F25" i="4"/>
  <c r="F24" i="4"/>
  <c r="G24" i="4" s="1"/>
  <c r="F23" i="4"/>
  <c r="I22" i="4"/>
  <c r="H22" i="4"/>
  <c r="G22" i="4"/>
  <c r="F22" i="4"/>
  <c r="F21" i="4"/>
  <c r="G21" i="4" s="1"/>
  <c r="F20" i="4"/>
  <c r="I19" i="4"/>
  <c r="H19" i="4"/>
  <c r="G19" i="4"/>
  <c r="F19" i="4"/>
  <c r="H18" i="4"/>
  <c r="F18" i="4"/>
  <c r="G18" i="4" s="1"/>
  <c r="F17" i="4"/>
  <c r="I16" i="4"/>
  <c r="H16" i="4"/>
  <c r="G16" i="4"/>
  <c r="F16" i="4"/>
  <c r="F15" i="4"/>
  <c r="G15" i="4" s="1"/>
  <c r="F14" i="4"/>
  <c r="I13" i="4"/>
  <c r="H13" i="4"/>
  <c r="G13" i="4"/>
  <c r="F13" i="4"/>
  <c r="H12" i="4"/>
  <c r="F12" i="4"/>
  <c r="G12" i="4" s="1"/>
  <c r="F11" i="4"/>
  <c r="I10" i="4"/>
  <c r="H10" i="4"/>
  <c r="G10" i="4"/>
  <c r="F10" i="4"/>
  <c r="F9" i="4"/>
  <c r="G9" i="4" s="1"/>
  <c r="F8" i="4"/>
  <c r="F41" i="4" s="1"/>
  <c r="F43" i="4" s="1"/>
  <c r="I7" i="4"/>
  <c r="H7" i="4"/>
  <c r="G7" i="4"/>
  <c r="F7" i="4"/>
  <c r="Q16" i="3"/>
  <c r="T15" i="3"/>
  <c r="S15" i="3"/>
  <c r="Q15" i="3"/>
  <c r="M15" i="3"/>
  <c r="N15" i="3" s="1"/>
  <c r="K15" i="3"/>
  <c r="L15" i="3" s="1"/>
  <c r="O15" i="3" s="1"/>
  <c r="H15" i="3"/>
  <c r="G15" i="3"/>
  <c r="C42" i="2"/>
  <c r="B42" i="2"/>
  <c r="E41" i="2"/>
  <c r="H50" i="5" s="1"/>
  <c r="C40" i="2"/>
  <c r="B40" i="2"/>
  <c r="E39" i="2"/>
  <c r="E38" i="2"/>
  <c r="E37" i="2"/>
  <c r="H46" i="5" s="1"/>
  <c r="E36" i="2"/>
  <c r="H45" i="5" s="1"/>
  <c r="J45" i="5" s="1"/>
  <c r="L45" i="5" s="1"/>
  <c r="E35" i="2"/>
  <c r="H44" i="5" s="1"/>
  <c r="J44" i="5" s="1"/>
  <c r="E34" i="2"/>
  <c r="H43" i="5" s="1"/>
  <c r="J43" i="5" s="1"/>
  <c r="L43" i="5" s="1"/>
  <c r="E33" i="2"/>
  <c r="H42" i="5" s="1"/>
  <c r="E32" i="2"/>
  <c r="H41" i="5" s="1"/>
  <c r="E31" i="2"/>
  <c r="H40" i="5" s="1"/>
  <c r="E30" i="2"/>
  <c r="E29" i="2"/>
  <c r="E28" i="2"/>
  <c r="E27" i="2"/>
  <c r="E26" i="2"/>
  <c r="E25" i="2"/>
  <c r="H34" i="5" s="1"/>
  <c r="E24" i="2"/>
  <c r="H33" i="5" s="1"/>
  <c r="J33" i="5" s="1"/>
  <c r="L33" i="5" s="1"/>
  <c r="E23" i="2"/>
  <c r="H32" i="5" s="1"/>
  <c r="J32" i="5" s="1"/>
  <c r="E22" i="2"/>
  <c r="H31" i="5" s="1"/>
  <c r="J31" i="5" s="1"/>
  <c r="L31" i="5" s="1"/>
  <c r="E21" i="2"/>
  <c r="E20" i="2"/>
  <c r="H29" i="5" s="1"/>
  <c r="E19" i="2"/>
  <c r="H28" i="5" s="1"/>
  <c r="E18" i="2"/>
  <c r="E17" i="2"/>
  <c r="E16" i="2"/>
  <c r="E15" i="2"/>
  <c r="E14" i="2"/>
  <c r="E13" i="2"/>
  <c r="H22" i="5" s="1"/>
  <c r="E12" i="2"/>
  <c r="H21" i="5" s="1"/>
  <c r="J21" i="5" s="1"/>
  <c r="L21" i="5" s="1"/>
  <c r="E11" i="2"/>
  <c r="H20" i="5" s="1"/>
  <c r="J20" i="5" s="1"/>
  <c r="E10" i="2"/>
  <c r="H19" i="5" s="1"/>
  <c r="E9" i="2"/>
  <c r="E8" i="2"/>
  <c r="H17" i="5" s="1"/>
  <c r="E7" i="2"/>
  <c r="H16" i="5" s="1"/>
  <c r="E6" i="2"/>
  <c r="F59" i="1"/>
  <c r="F60" i="1" s="1"/>
  <c r="C51" i="1"/>
  <c r="I50" i="1"/>
  <c r="I51" i="1" s="1"/>
  <c r="H50" i="1"/>
  <c r="G50" i="1"/>
  <c r="K50" i="1" s="1"/>
  <c r="C49" i="1"/>
  <c r="H48" i="1"/>
  <c r="G48" i="1"/>
  <c r="K48" i="1" s="1"/>
  <c r="G47" i="1"/>
  <c r="G46" i="1"/>
  <c r="H45" i="1"/>
  <c r="G45" i="1"/>
  <c r="K45" i="1" s="1"/>
  <c r="H44" i="1"/>
  <c r="G44" i="1"/>
  <c r="K44" i="1" s="1"/>
  <c r="K43" i="1"/>
  <c r="H43" i="1"/>
  <c r="G43" i="1"/>
  <c r="H42" i="1"/>
  <c r="G42" i="1"/>
  <c r="H41" i="1"/>
  <c r="G41" i="1"/>
  <c r="K41" i="1" s="1"/>
  <c r="H40" i="1"/>
  <c r="G40" i="1"/>
  <c r="K40" i="1" s="1"/>
  <c r="G39" i="1"/>
  <c r="H38" i="1"/>
  <c r="G38" i="1"/>
  <c r="K38" i="1" s="1"/>
  <c r="H37" i="1"/>
  <c r="G37" i="1"/>
  <c r="K37" i="1" s="1"/>
  <c r="H36" i="1"/>
  <c r="G36" i="1"/>
  <c r="K36" i="1" s="1"/>
  <c r="G35" i="1"/>
  <c r="G34" i="1"/>
  <c r="H33" i="1"/>
  <c r="G33" i="1"/>
  <c r="K33" i="1" s="1"/>
  <c r="H32" i="1"/>
  <c r="G32" i="1"/>
  <c r="K32" i="1" s="1"/>
  <c r="K31" i="1"/>
  <c r="H31" i="1"/>
  <c r="G31" i="1"/>
  <c r="H30" i="1"/>
  <c r="G30" i="1"/>
  <c r="K30" i="1" s="1"/>
  <c r="H29" i="1"/>
  <c r="G29" i="1"/>
  <c r="H28" i="1"/>
  <c r="G28" i="1"/>
  <c r="K28" i="1" s="1"/>
  <c r="G27" i="1"/>
  <c r="H26" i="1"/>
  <c r="G26" i="1"/>
  <c r="H25" i="1"/>
  <c r="G25" i="1"/>
  <c r="H24" i="1"/>
  <c r="G24" i="1"/>
  <c r="K24" i="1" s="1"/>
  <c r="G23" i="1"/>
  <c r="G22" i="1"/>
  <c r="H21" i="1"/>
  <c r="G21" i="1"/>
  <c r="K21" i="1" s="1"/>
  <c r="H20" i="1"/>
  <c r="G20" i="1"/>
  <c r="K20" i="1" s="1"/>
  <c r="K19" i="1"/>
  <c r="H19" i="1"/>
  <c r="G19" i="1"/>
  <c r="H18" i="1"/>
  <c r="G18" i="1"/>
  <c r="K18" i="1" s="1"/>
  <c r="G17" i="1"/>
  <c r="H16" i="1"/>
  <c r="G16" i="1"/>
  <c r="K16" i="1" s="1"/>
  <c r="G15" i="1"/>
  <c r="L20" i="5" l="1"/>
  <c r="L44" i="5"/>
  <c r="H24" i="4"/>
  <c r="G49" i="10"/>
  <c r="K17" i="10"/>
  <c r="H22" i="1"/>
  <c r="H35" i="5"/>
  <c r="H35" i="1"/>
  <c r="K35" i="1" s="1"/>
  <c r="H30" i="4"/>
  <c r="I30" i="4" s="1"/>
  <c r="J35" i="5"/>
  <c r="O15" i="11"/>
  <c r="K22" i="1"/>
  <c r="H14" i="4"/>
  <c r="G14" i="4"/>
  <c r="I14" i="4" s="1"/>
  <c r="K34" i="1"/>
  <c r="H23" i="5"/>
  <c r="J23" i="5" s="1"/>
  <c r="L23" i="5" s="1"/>
  <c r="H23" i="1"/>
  <c r="K23" i="1" s="1"/>
  <c r="H47" i="5"/>
  <c r="H47" i="1"/>
  <c r="K47" i="1" s="1"/>
  <c r="I15" i="4"/>
  <c r="H35" i="4"/>
  <c r="G35" i="4"/>
  <c r="I35" i="4" s="1"/>
  <c r="H17" i="1"/>
  <c r="K17" i="1" s="1"/>
  <c r="K29" i="1"/>
  <c r="H34" i="1"/>
  <c r="H15" i="4"/>
  <c r="H20" i="4"/>
  <c r="G20" i="4"/>
  <c r="I36" i="4"/>
  <c r="J41" i="5"/>
  <c r="L48" i="5"/>
  <c r="H9" i="4"/>
  <c r="I9" i="4" s="1"/>
  <c r="H46" i="1"/>
  <c r="K46" i="1" s="1"/>
  <c r="G51" i="5"/>
  <c r="L42" i="5"/>
  <c r="I40" i="13"/>
  <c r="H21" i="4"/>
  <c r="I21" i="4" s="1"/>
  <c r="K42" i="1"/>
  <c r="H15" i="1"/>
  <c r="H15" i="5"/>
  <c r="H27" i="1"/>
  <c r="K27" i="1" s="1"/>
  <c r="H27" i="5"/>
  <c r="J27" i="5" s="1"/>
  <c r="L27" i="5" s="1"/>
  <c r="H39" i="1"/>
  <c r="K39" i="1" s="1"/>
  <c r="H39" i="5"/>
  <c r="J39" i="5" s="1"/>
  <c r="L39" i="5" s="1"/>
  <c r="E40" i="2"/>
  <c r="E42" i="2" s="1"/>
  <c r="H11" i="4"/>
  <c r="G11" i="4"/>
  <c r="I11" i="4" s="1"/>
  <c r="I27" i="4"/>
  <c r="J50" i="5"/>
  <c r="L50" i="5" s="1"/>
  <c r="H29" i="4"/>
  <c r="G29" i="4"/>
  <c r="I29" i="4" s="1"/>
  <c r="H26" i="4"/>
  <c r="G26" i="4"/>
  <c r="I26" i="4" s="1"/>
  <c r="K25" i="1"/>
  <c r="I12" i="4"/>
  <c r="H32" i="4"/>
  <c r="G32" i="4"/>
  <c r="I32" i="4" s="1"/>
  <c r="J16" i="5"/>
  <c r="L16" i="5" s="1"/>
  <c r="I50" i="6"/>
  <c r="I51" i="6" s="1"/>
  <c r="I7" i="9"/>
  <c r="G51" i="1"/>
  <c r="I24" i="4"/>
  <c r="G49" i="6"/>
  <c r="G51" i="6" s="1"/>
  <c r="K17" i="6"/>
  <c r="J47" i="5"/>
  <c r="H17" i="4"/>
  <c r="G17" i="4"/>
  <c r="I17" i="4" s="1"/>
  <c r="J22" i="5"/>
  <c r="L22" i="5" s="1"/>
  <c r="L37" i="5"/>
  <c r="H41" i="9"/>
  <c r="H43" i="9" s="1"/>
  <c r="K26" i="1"/>
  <c r="I18" i="4"/>
  <c r="H33" i="4"/>
  <c r="I33" i="4" s="1"/>
  <c r="H38" i="4"/>
  <c r="G38" i="4"/>
  <c r="I38" i="4" s="1"/>
  <c r="J17" i="5"/>
  <c r="K37" i="6"/>
  <c r="E40" i="7"/>
  <c r="E42" i="7" s="1"/>
  <c r="H51" i="6"/>
  <c r="G51" i="10"/>
  <c r="H51" i="10"/>
  <c r="K50" i="10"/>
  <c r="K51" i="10" s="1"/>
  <c r="H23" i="4"/>
  <c r="G23" i="4"/>
  <c r="I23" i="4" s="1"/>
  <c r="J18" i="5"/>
  <c r="L18" i="5" s="1"/>
  <c r="L38" i="5"/>
  <c r="H49" i="6"/>
  <c r="K15" i="6"/>
  <c r="H8" i="4"/>
  <c r="G8" i="4"/>
  <c r="H49" i="10"/>
  <c r="K15" i="10"/>
  <c r="K49" i="10" s="1"/>
  <c r="I7" i="13"/>
  <c r="I13" i="13"/>
  <c r="I19" i="13"/>
  <c r="I25" i="13"/>
  <c r="I31" i="13"/>
  <c r="I37" i="13"/>
  <c r="K50" i="6"/>
  <c r="G38" i="13"/>
  <c r="I38" i="13" s="1"/>
  <c r="F41" i="9"/>
  <c r="F43" i="9" s="1"/>
  <c r="G9" i="13"/>
  <c r="G12" i="13"/>
  <c r="I12" i="13" s="1"/>
  <c r="G15" i="13"/>
  <c r="I15" i="13" s="1"/>
  <c r="G18" i="13"/>
  <c r="I18" i="13" s="1"/>
  <c r="G21" i="13"/>
  <c r="I21" i="13" s="1"/>
  <c r="G24" i="13"/>
  <c r="I24" i="13" s="1"/>
  <c r="G27" i="13"/>
  <c r="I27" i="13" s="1"/>
  <c r="G30" i="13"/>
  <c r="I30" i="13" s="1"/>
  <c r="G33" i="13"/>
  <c r="I33" i="13" s="1"/>
  <c r="G36" i="13"/>
  <c r="I36" i="13" s="1"/>
  <c r="G39" i="13"/>
  <c r="I39" i="13" s="1"/>
  <c r="G9" i="9"/>
  <c r="I9" i="9" s="1"/>
  <c r="K17" i="5" s="1"/>
  <c r="G12" i="9"/>
  <c r="I12" i="9" s="1"/>
  <c r="K20" i="5" s="1"/>
  <c r="G15" i="9"/>
  <c r="I15" i="9" s="1"/>
  <c r="K23" i="5" s="1"/>
  <c r="G18" i="9"/>
  <c r="I18" i="9" s="1"/>
  <c r="K26" i="5" s="1"/>
  <c r="L26" i="5" s="1"/>
  <c r="G21" i="9"/>
  <c r="I21" i="9" s="1"/>
  <c r="K29" i="5" s="1"/>
  <c r="L29" i="5" s="1"/>
  <c r="G24" i="9"/>
  <c r="I24" i="9" s="1"/>
  <c r="K32" i="5" s="1"/>
  <c r="L32" i="5" s="1"/>
  <c r="G27" i="9"/>
  <c r="I27" i="9" s="1"/>
  <c r="K35" i="5" s="1"/>
  <c r="G30" i="9"/>
  <c r="I30" i="9" s="1"/>
  <c r="K38" i="5" s="1"/>
  <c r="G33" i="9"/>
  <c r="I33" i="9" s="1"/>
  <c r="K41" i="5" s="1"/>
  <c r="G36" i="9"/>
  <c r="I36" i="9" s="1"/>
  <c r="K44" i="5" s="1"/>
  <c r="G39" i="9"/>
  <c r="I39" i="9" s="1"/>
  <c r="K47" i="5" s="1"/>
  <c r="H9" i="13"/>
  <c r="H41" i="13" s="1"/>
  <c r="H43" i="13" s="1"/>
  <c r="G41" i="13" l="1"/>
  <c r="G43" i="13" s="1"/>
  <c r="H51" i="5"/>
  <c r="J15" i="5"/>
  <c r="L35" i="5"/>
  <c r="I41" i="9"/>
  <c r="I43" i="9" s="1"/>
  <c r="K15" i="5"/>
  <c r="K49" i="5" s="1"/>
  <c r="K51" i="5" s="1"/>
  <c r="L41" i="5"/>
  <c r="I9" i="13"/>
  <c r="G41" i="9"/>
  <c r="G43" i="9" s="1"/>
  <c r="I41" i="13"/>
  <c r="I43" i="13" s="1"/>
  <c r="K51" i="1"/>
  <c r="K15" i="1"/>
  <c r="K49" i="1" s="1"/>
  <c r="H51" i="1"/>
  <c r="I8" i="4"/>
  <c r="I20" i="4"/>
  <c r="K49" i="6"/>
  <c r="K51" i="6" s="1"/>
  <c r="L17" i="5"/>
  <c r="G41" i="4"/>
  <c r="G43" i="4" s="1"/>
  <c r="H41" i="4"/>
  <c r="H43" i="4" s="1"/>
  <c r="L47" i="5"/>
  <c r="J49" i="5" l="1"/>
  <c r="L15" i="5"/>
  <c r="I41" i="4"/>
  <c r="I43" i="4" s="1"/>
  <c r="L49" i="5" l="1"/>
  <c r="L51" i="5" s="1"/>
  <c r="F64" i="5" s="1"/>
  <c r="F65" i="5" s="1"/>
  <c r="J51" i="5"/>
</calcChain>
</file>

<file path=xl/sharedStrings.xml><?xml version="1.0" encoding="utf-8"?>
<sst xmlns="http://schemas.openxmlformats.org/spreadsheetml/2006/main" count="643" uniqueCount="128">
  <si>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</si>
  <si>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2026 год</t>
  </si>
  <si>
    <r>
      <t xml:space="preserve">Наименование главного распорядителя бюджетных средств: </t>
    </r>
    <r>
      <rPr>
        <u/>
        <sz val="12"/>
        <rFont val="Times New Roman"/>
      </rPr>
      <t>Министерство труда и социального развития Новосибирской области</t>
    </r>
  </si>
  <si>
    <r>
      <t xml:space="preserve">Тип бюджетного обязательства:   </t>
    </r>
    <r>
      <rPr>
        <u/>
        <sz val="12"/>
        <rFont val="Times New Roman"/>
      </rPr>
      <t xml:space="preserve">действующее </t>
    </r>
  </si>
  <si>
    <r>
      <t>Наименование межбюджетного трансферта:</t>
    </r>
    <r>
      <rPr>
        <u/>
        <sz val="12"/>
        <rFont val="Times New Roman"/>
      </rPr>
      <t xml:space="preserve"> субвенции на обеспечение жилыми помещениями детей-сирот и детей, оставшихся без попечения родителей, лиц из их числа</t>
    </r>
  </si>
  <si>
    <r>
      <t xml:space="preserve">Реквизиты НПА, утверждающего методику расчета: </t>
    </r>
    <r>
      <rPr>
        <u/>
        <sz val="12"/>
        <rFont val="Times New Roman"/>
      </rPr>
      <t>Закон Новосибирской области от 10.12.2013 № 411-ОЗ</t>
    </r>
  </si>
  <si>
    <r>
      <t xml:space="preserve">Коды бюджетной классифкации по трансферту: </t>
    </r>
    <r>
      <rPr>
        <u/>
        <sz val="12"/>
        <rFont val="Times New Roman"/>
      </rPr>
      <t xml:space="preserve">023 1004  28.3.02.70139 530 </t>
    </r>
  </si>
  <si>
    <r>
      <t xml:space="preserve">Расчетная таблица по межбюджетным трансфертам: </t>
    </r>
    <r>
      <rPr>
        <u/>
        <sz val="12"/>
        <rFont val="Times New Roman"/>
      </rPr>
      <t>расчетные поля в зависимости от методики</t>
    </r>
  </si>
  <si>
    <t>Наименование муниципального образования</t>
  </si>
  <si>
    <t>Численность граждан, которым будут предоставлены жилые помещения в 2026 году, в порядке очередности, чел.</t>
  </si>
  <si>
    <t>Социальная норма предоставления площади жилого помещения на 1 чел, кв. м.</t>
  </si>
  <si>
    <t>СПРАВОЧНО:
Стоимость кв. метра по Новосибирской области (Приказ Минстроя России от 02.07.2025 № 394), рублей</t>
  </si>
  <si>
    <t>Стоимость 1 квадратного метра жилого помещения на приобретение в Новосибирской области (Приказ минстроя НСО от 08.07.2025 № 93-НПА), рублей</t>
  </si>
  <si>
    <t>Потребность на 2026 год</t>
  </si>
  <si>
    <t>в том числе:</t>
  </si>
  <si>
    <t>Организация и осуществление деятельности по обеспечению жилыми помещениями детей-сирот и детей, оставшихся без попечения родителей, лиц из их числа</t>
  </si>
  <si>
    <t xml:space="preserve">ИТОГО, тыс. рублей
</t>
  </si>
  <si>
    <t xml:space="preserve"> обеспечение жилыми помещениями детей-сирот и детей, оставшихся без попечения родителей, лиц из их числа</t>
  </si>
  <si>
    <t xml:space="preserve">уплата взноса на капитальный ремонт
</t>
  </si>
  <si>
    <t>Ri</t>
  </si>
  <si>
    <t>Баганский район</t>
  </si>
  <si>
    <t>Барабинский район</t>
  </si>
  <si>
    <t>Болотнинский район</t>
  </si>
  <si>
    <t>Венгеровский округ</t>
  </si>
  <si>
    <t>Доволенский округ</t>
  </si>
  <si>
    <t>Здвинский район</t>
  </si>
  <si>
    <t>Искитимский район</t>
  </si>
  <si>
    <t>Карасукский 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</si>
  <si>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</si>
  <si>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</si>
  <si>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</si>
  <si>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</si>
  <si>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</si>
  <si>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</si>
  <si>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</si>
  <si>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</si>
  <si>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округ</t>
  </si>
  <si>
    <t>Мошковский район</t>
  </si>
  <si>
    <t>Новосибирский район</t>
  </si>
  <si>
    <t>Ордынский район</t>
  </si>
  <si>
    <t>Северный округ</t>
  </si>
  <si>
    <t>Сузунский округ</t>
  </si>
  <si>
    <t>Татарский округ</t>
  </si>
  <si>
    <t>Тогучинский район</t>
  </si>
  <si>
    <t>Убинский округ</t>
  </si>
  <si>
    <t>Усть-Тарский район</t>
  </si>
  <si>
    <t>Чановский округ</t>
  </si>
  <si>
    <t>Черепановский район</t>
  </si>
  <si>
    <t>Чистоозерный район</t>
  </si>
  <si>
    <t>Чулымский район</t>
  </si>
  <si>
    <t>г. Бердск</t>
  </si>
  <si>
    <t>г Искитим</t>
  </si>
  <si>
    <t>р.п. Кольцово</t>
  </si>
  <si>
    <t>г. Обь</t>
  </si>
  <si>
    <t xml:space="preserve">всего по области  </t>
  </si>
  <si>
    <t>г. Новосибирск</t>
  </si>
  <si>
    <t>Итого</t>
  </si>
  <si>
    <t>Первый заместитель министра</t>
  </si>
  <si>
    <t>Е.М. Москалева</t>
  </si>
  <si>
    <t>(подпись)</t>
  </si>
  <si>
    <t>Доведенные ПОБА</t>
  </si>
  <si>
    <t>БА проект закона</t>
  </si>
  <si>
    <t xml:space="preserve">дельта </t>
  </si>
  <si>
    <t xml:space="preserve">Финансовое обеспечение субвенций для уплаты взноса на капитальный ремонт, предоставляемых местному бюджету муниципального образования на осуществление переданного государственного полномочия по предоставлению гражданам жилых помещений </t>
  </si>
  <si>
    <t>Муниципальное образование Новосибирской области</t>
  </si>
  <si>
    <t>Общая площадь жилых помещений в многоквартирных домах</t>
  </si>
  <si>
    <t>Минимальный размер взноса на капитальный ремонт общего имущества в многоквартирных домах, расположенных на территории Новосибирской области, с одного квадратного метра на единицу общей площади помещения в многоквартирном доме в месяц на 2026 год, утвержденный Правительством Новосибирской области (рублей)</t>
  </si>
  <si>
    <t>Необходимый объем субвенции для уплаты взноса на капитальный ремонт на 2026 год
(тыс. рублей)</t>
  </si>
  <si>
    <t xml:space="preserve">Общая площадь жилых помещений в многоквартирных домах, ранее предоставленных гражданам, указанным в статье 8 Федерального закона от 21.12.1996 № 159-ФЗ  «О дополнительных гарантиях по социальной поддержке детей-сирот и детей, оставшихся без попечения родителей», **        (квадратных метров) </t>
  </si>
  <si>
    <t>Общая площадь жилых помещений в многоквартирных домах, планируемых для предоставления гражданам, указанным в статье 8 Федерального закона от 21.12.1996 № 159-ФЗ  «О дополнительных гарантиях по социальной поддержке детей-сирот и детей, оставшихся без попечения родителей», по которым возникнет обязанность по уплате взносов на капитальный ремонт общего имущества в многоквартирном доме в 2025 году 
(квадратных метров)</t>
  </si>
  <si>
    <t>Итого:</t>
  </si>
  <si>
    <t>Заместитель начальника управления - начальник отдела экономического анализа и финансового планирования</t>
  </si>
  <si>
    <t>А.В. Медведев</t>
  </si>
  <si>
    <t>на 2026 год</t>
  </si>
  <si>
    <r>
      <t>Наименование межбюджетного трансферта:</t>
    </r>
    <r>
      <rPr>
        <u/>
        <sz val="12"/>
        <rFont val="Times New Roman"/>
      </rPr>
      <t xml:space="preserve"> 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  </r>
  </si>
  <si>
    <r>
      <t xml:space="preserve">Коды бюджетной классифкации по трансферту: </t>
    </r>
    <r>
      <rPr>
        <u/>
        <sz val="12"/>
        <rFont val="Times New Roman"/>
      </rPr>
      <t xml:space="preserve">023 1004  28.3.02.R0829 530 </t>
    </r>
  </si>
  <si>
    <t>Сумма,  тыс. рублей</t>
  </si>
  <si>
    <t>Всего</t>
  </si>
  <si>
    <t>Согласно требуемого уровня софинансирования за счет средств ОБ (25%)</t>
  </si>
  <si>
    <t>В соответствии с распоряжением Правительства РФ от 25.07.2025 № 2006-р (75%)</t>
  </si>
  <si>
    <t>6 = (ст.2*ст.3*ст.5)/1000</t>
  </si>
  <si>
    <t>7= ст.6 - ст.8 - ст.9</t>
  </si>
  <si>
    <t>ФБ</t>
  </si>
  <si>
    <t>Расчет затрат на организацию и осуществление обеспечения жилыми помещениями детей-сирот и детей, оставшихся без попечения родителей, лиц из их числа</t>
  </si>
  <si>
    <t>Общее количество детей-сирот, указанных в 159-ФЗ</t>
  </si>
  <si>
    <t>Фонд оплаты труда с начислениями, тыс. руб.</t>
  </si>
  <si>
    <t xml:space="preserve">Материальные затраты, тыс. рублей </t>
  </si>
  <si>
    <t>Итого ФОТ с матзатратами, тыс. руб.</t>
  </si>
  <si>
    <t>Расчет затрат на администрирование в части:</t>
  </si>
  <si>
    <t>ИТОГО ФОТ на 2026 год</t>
  </si>
  <si>
    <t>общего количества детей</t>
  </si>
  <si>
    <t>детей, которым будут предоставлены жилые помещения в 2026 году</t>
  </si>
  <si>
    <t>гр.1</t>
  </si>
  <si>
    <t>гр.2</t>
  </si>
  <si>
    <t>гр.3</t>
  </si>
  <si>
    <t>гр.4</t>
  </si>
  <si>
    <t>гр.5=гр.4*0,25</t>
  </si>
  <si>
    <t>гр.6=гр.4+гр.5</t>
  </si>
  <si>
    <t>гр.7=0,0092*гр.6*гр.2</t>
  </si>
  <si>
    <t>гр.8=0,0051*гр.6*гр.3</t>
  </si>
  <si>
    <t>гр.9 = гр.8+гр.7</t>
  </si>
  <si>
    <t>ИТОГО</t>
  </si>
  <si>
    <t>2027 год</t>
  </si>
  <si>
    <t>Численность граждан, которым будут предоставлены жилые помещения в 2027 году, в порядке очередности, чел.</t>
  </si>
  <si>
    <t>Потребность на 2027 год</t>
  </si>
  <si>
    <t>ИТОГО по субвенции</t>
  </si>
  <si>
    <t>Минимальный размер взноса на капитальный ремонт общего имущества в многоквартирных домах, расположенных на территории Новосибирской области, с одного квадратного метра на единицу общей площади помещения в многоквартирном доме в месяц на 2027 год, утвержденный Правительством Новосибирской области (рублей)</t>
  </si>
  <si>
    <t>Необходимый объем субвенции для уплаты взноса на капитальный ремонт на 2027 год
(тыс. рублей)</t>
  </si>
  <si>
    <t>на 2027 год</t>
  </si>
  <si>
    <t>Согласно требуемого уровня софинансирования за счет средств ОБ (27%)</t>
  </si>
  <si>
    <t>В соответствии с распоряжением Правительства РФ от 25.07.2025 № 2006-р (73%)</t>
  </si>
  <si>
    <t>5 = (ст.2*ст.3*ст.4)/1000</t>
  </si>
  <si>
    <t>6=(ст.2*ст.3*ст.5-ст.8 - ст.9)</t>
  </si>
  <si>
    <t>Численность граждан, которым будут предоставлены жилые помещения в 2027  году, в порядке очередности, чел.</t>
  </si>
  <si>
    <t>ИТОГО ФОТ на 2027 год</t>
  </si>
  <si>
    <t>детей, которым будут предоставлены жилые помещения в 2027 году</t>
  </si>
  <si>
    <t>2028 год</t>
  </si>
  <si>
    <t>Численность граждан, которым будут предоставлены жилые помещения в 2028 году, в порядке очередности, чел.</t>
  </si>
  <si>
    <t>Потребность на 2028 год</t>
  </si>
  <si>
    <t>на 2028 год</t>
  </si>
  <si>
    <t>Согласно требуемого уровня софинансирования за счет средств ОБ (29%)</t>
  </si>
  <si>
    <t>В соответствии с распоряжением Правительства РФ от 25.07.2025 № 2006-р (71%)</t>
  </si>
  <si>
    <t>Минимальный размер взноса на капитальный ремонт общего имущества в многоквартирных домах, расположенных на территории Новосибирской области, с одного квадратного метра на единицу общей площади помещения в многоквартирном доме в месяц на 2028 год, утвержденный Правительством Новосибирской области (рублей)</t>
  </si>
  <si>
    <t>Необходимый объем субвенции для уплаты взноса на капитальный ремонт на 2028 год
(тыс. рублей)</t>
  </si>
  <si>
    <t>Общая площадь жилых помещений в многоквартирных домах, планируемых для предоставления гражданам, указанным в статье 8 Федерального закона от 21.12.1996 № 159-ФЗ  «О дополнительных гарантиях по социальной поддержке детей-сирот и детей, оставшихся без попечения родителей», по которым возникнет обязанность по уплате взносов на капитальный ремонт общего имущества в многоквартирном доме в 2028 году 
(квадратных метров)</t>
  </si>
  <si>
    <t>Численность граждан, которым будут предоставлены жилые помещения в 2028  году, в порядке очередности, чел.</t>
  </si>
  <si>
    <t>ИТОГО ФОТ на 2028 год</t>
  </si>
  <si>
    <t>детей, которым будут предоставлены жилые помещения в 2028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</si>
</sst>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_р_._-;\-* #,##0.00_р_._-;_-* &quot;-&quot;??_р_._-;_-@_-"/>
    <numFmt numFmtId="165" formatCode="#,##0.0_ ;\-#,##0.0\ "/>
    <numFmt numFmtId="166" formatCode="#,##0.0"/>
    <numFmt numFmtId="167" formatCode="&quot;&quot;#,##0.0;[Red]\-#,##0.0"/>
    <numFmt numFmtId="168" formatCode="#,##0.00_ ;\-#,##0.00\ "/>
    <numFmt numFmtId="169" formatCode="#,##0.00000"/>
    <numFmt numFmtId="170" formatCode="#,##0.0000"/>
    <numFmt numFmtId="171" formatCode="0.000"/>
    <numFmt numFmtId="172" formatCode="0_ ;[Red]&quot;-&quot;0&quot; &quot;"/>
    <numFmt numFmtId="173" formatCode="#,##0.000"/>
  </numFmts>
  <fonts count="32" x14ac:knownFonts="1">
    <font>
      <sz val="10"/>
      <color theme="1"/>
      <name val="Arial Cyr"/>
    </font>
    <font>
      <sz val="11"/>
      <color theme="1"/>
      <name val="Times New Roman"/>
    </font>
    <font>
      <sz val="11"/>
      <color theme="1"/>
      <name val="Calibri"/>
      <scheme val="minor"/>
    </font>
    <font>
      <sz val="10"/>
      <name val="Arial"/>
    </font>
    <font>
      <sz val="10"/>
      <name val="Arial Cyr"/>
    </font>
    <font>
      <sz val="10"/>
      <color theme="1"/>
      <name val="Times New Roman"/>
    </font>
    <font>
      <b/>
      <sz val="10"/>
      <name val="Times New Roman"/>
    </font>
    <font>
      <b/>
      <sz val="14"/>
      <name val="Times New Roman"/>
    </font>
    <font>
      <b/>
      <sz val="12"/>
      <name val="Times New Roman"/>
    </font>
    <font>
      <b/>
      <u/>
      <sz val="12"/>
      <name val="Times New Roman"/>
    </font>
    <font>
      <sz val="12"/>
      <name val="Times New Roman"/>
    </font>
    <font>
      <b/>
      <i/>
      <sz val="12"/>
      <name val="Times New Roman"/>
    </font>
    <font>
      <i/>
      <sz val="12"/>
      <name val="Times New Roman"/>
    </font>
    <font>
      <sz val="11"/>
      <name val="Times New Roman"/>
    </font>
    <font>
      <b/>
      <sz val="11"/>
      <name val="Times New Roman"/>
    </font>
    <font>
      <sz val="10"/>
      <name val="Times New Roman"/>
    </font>
    <font>
      <b/>
      <sz val="9"/>
      <name val="Times New Roman"/>
    </font>
    <font>
      <sz val="9"/>
      <name val="Times New Roman"/>
    </font>
    <font>
      <sz val="14"/>
      <name val="Times New Roman"/>
    </font>
    <font>
      <b/>
      <sz val="11"/>
      <color theme="1"/>
      <name val="Times New Roman"/>
    </font>
    <font>
      <b/>
      <sz val="13"/>
      <color theme="1"/>
      <name val="Times New Roman"/>
    </font>
    <font>
      <b/>
      <sz val="10"/>
      <color theme="1"/>
      <name val="Times New Roman"/>
    </font>
    <font>
      <b/>
      <sz val="8"/>
      <color theme="1"/>
      <name val="Times New Roman"/>
    </font>
    <font>
      <sz val="12"/>
      <color theme="1"/>
      <name val="Times New Roman"/>
    </font>
    <font>
      <b/>
      <sz val="12"/>
      <color theme="1"/>
      <name val="Times New Roman"/>
    </font>
    <font>
      <b/>
      <sz val="11"/>
      <color theme="1"/>
      <name val="Calibri"/>
      <scheme val="minor"/>
    </font>
    <font>
      <b/>
      <sz val="10"/>
      <color theme="1"/>
      <name val="Calibri"/>
      <scheme val="minor"/>
    </font>
    <font>
      <sz val="14"/>
      <color theme="1"/>
      <name val="Times New Roman"/>
    </font>
    <font>
      <sz val="9"/>
      <name val="Arial Cyr"/>
    </font>
    <font>
      <u/>
      <sz val="12"/>
      <name val="Times New Roman"/>
    </font>
    <font>
      <b/>
      <sz val="10"/>
      <name val="Arial Cyr"/>
    </font>
    <font>
      <b/>
      <sz val="9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4" fillId="0" borderId="0" applyFont="0" applyFill="0" applyBorder="0" applyProtection="0"/>
  </cellStyleXfs>
  <cellXfs count="272">
    <xf numFmtId="0" fontId="0" fillId="0" borderId="0" xfId="0"/>
    <xf numFmtId="0" fontId="5" fillId="0" borderId="0" xfId="0" applyFont="1"/>
    <xf numFmtId="0" fontId="5" fillId="2" borderId="0" xfId="0" applyFont="1" applyFill="1"/>
    <xf numFmtId="0" fontId="6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9" fillId="2" borderId="0" xfId="0" applyFont="1" applyFill="1" applyAlignment="1">
      <alignment horizontal="center" vertical="center"/>
    </xf>
    <xf numFmtId="0" fontId="8" fillId="2" borderId="0" xfId="0" applyFont="1" applyFill="1"/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3" fillId="0" borderId="4" xfId="0" applyFont="1" applyBorder="1"/>
    <xf numFmtId="3" fontId="13" fillId="0" borderId="8" xfId="0" applyNumberFormat="1" applyFont="1" applyBorder="1" applyAlignment="1">
      <alignment horizontal="center" wrapText="1"/>
    </xf>
    <xf numFmtId="3" fontId="13" fillId="0" borderId="1" xfId="0" applyNumberFormat="1" applyFont="1" applyBorder="1" applyAlignment="1">
      <alignment horizontal="center"/>
    </xf>
    <xf numFmtId="165" fontId="13" fillId="2" borderId="1" xfId="0" applyNumberFormat="1" applyFont="1" applyFill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165" fontId="13" fillId="2" borderId="0" xfId="0" applyNumberFormat="1" applyFont="1" applyFill="1" applyAlignment="1">
      <alignment horizontal="center"/>
    </xf>
    <xf numFmtId="0" fontId="13" fillId="0" borderId="1" xfId="0" applyFont="1" applyBorder="1"/>
    <xf numFmtId="3" fontId="0" fillId="0" borderId="9" xfId="0" applyNumberForma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2" borderId="1" xfId="0" applyFont="1" applyFill="1" applyBorder="1"/>
    <xf numFmtId="0" fontId="1" fillId="2" borderId="0" xfId="0" applyFont="1" applyFill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14" fillId="2" borderId="1" xfId="0" applyFont="1" applyFill="1" applyBorder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3" fontId="13" fillId="2" borderId="0" xfId="0" applyNumberFormat="1" applyFont="1" applyFill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4" fillId="2" borderId="0" xfId="0" applyFont="1" applyFill="1" applyAlignment="1">
      <alignment horizontal="center"/>
    </xf>
    <xf numFmtId="3" fontId="14" fillId="2" borderId="0" xfId="0" applyNumberFormat="1" applyFont="1" applyFill="1" applyAlignment="1">
      <alignment horizontal="center"/>
    </xf>
    <xf numFmtId="165" fontId="14" fillId="2" borderId="0" xfId="0" applyNumberFormat="1" applyFont="1" applyFill="1" applyAlignment="1">
      <alignment horizontal="center"/>
    </xf>
    <xf numFmtId="165" fontId="5" fillId="2" borderId="0" xfId="0" applyNumberFormat="1" applyFont="1" applyFill="1"/>
    <xf numFmtId="0" fontId="16" fillId="2" borderId="0" xfId="0" applyFont="1" applyFill="1" applyAlignment="1">
      <alignment horizontal="center"/>
    </xf>
    <xf numFmtId="0" fontId="17" fillId="0" borderId="0" xfId="0" applyFont="1"/>
    <xf numFmtId="0" fontId="18" fillId="2" borderId="0" xfId="0" applyFont="1" applyFill="1"/>
    <xf numFmtId="0" fontId="17" fillId="2" borderId="0" xfId="0" applyFont="1" applyFill="1"/>
    <xf numFmtId="0" fontId="16" fillId="2" borderId="0" xfId="0" applyFont="1" applyFill="1" applyAlignment="1">
      <alignment horizontal="right"/>
    </xf>
    <xf numFmtId="0" fontId="17" fillId="2" borderId="0" xfId="0" applyFont="1" applyFill="1" applyAlignment="1">
      <alignment horizontal="center"/>
    </xf>
    <xf numFmtId="0" fontId="6" fillId="2" borderId="0" xfId="0" applyFont="1" applyFill="1" applyAlignment="1">
      <alignment horizontal="right"/>
    </xf>
    <xf numFmtId="166" fontId="19" fillId="2" borderId="0" xfId="0" applyNumberFormat="1" applyFont="1" applyFill="1" applyAlignment="1">
      <alignment vertical="center" wrapText="1"/>
    </xf>
    <xf numFmtId="167" fontId="8" fillId="2" borderId="0" xfId="5" applyNumberFormat="1" applyFont="1" applyFill="1" applyAlignment="1">
      <alignment horizontal="right" vertical="top" wrapText="1"/>
    </xf>
    <xf numFmtId="167" fontId="8" fillId="2" borderId="0" xfId="5" applyNumberFormat="1" applyFont="1" applyFill="1" applyAlignment="1">
      <alignment horizontal="center" vertical="top" wrapText="1"/>
    </xf>
    <xf numFmtId="0" fontId="17" fillId="2" borderId="0" xfId="0" applyFont="1" applyFill="1" applyAlignment="1">
      <alignment horizontal="right"/>
    </xf>
    <xf numFmtId="166" fontId="14" fillId="2" borderId="0" xfId="0" applyNumberFormat="1" applyFont="1" applyFill="1" applyAlignment="1">
      <alignment horizontal="center"/>
    </xf>
    <xf numFmtId="0" fontId="5" fillId="2" borderId="0" xfId="0" applyFont="1" applyFill="1" applyAlignment="1">
      <alignment horizontal="right" wrapText="1"/>
    </xf>
    <xf numFmtId="166" fontId="14" fillId="2" borderId="0" xfId="0" applyNumberFormat="1" applyFont="1" applyFill="1" applyAlignment="1">
      <alignment horizontal="center" vertical="center"/>
    </xf>
    <xf numFmtId="0" fontId="0" fillId="2" borderId="0" xfId="0" applyFill="1"/>
    <xf numFmtId="0" fontId="0" fillId="0" borderId="0" xfId="0" applyAlignment="1">
      <alignment horizontal="center" vertical="top" wrapText="1"/>
    </xf>
    <xf numFmtId="0" fontId="22" fillId="0" borderId="2" xfId="0" applyFont="1" applyBorder="1" applyAlignment="1">
      <alignment horizontal="center" vertical="top" wrapText="1"/>
    </xf>
    <xf numFmtId="166" fontId="10" fillId="0" borderId="11" xfId="0" applyNumberFormat="1" applyFont="1" applyBorder="1" applyAlignment="1">
      <alignment horizontal="center" vertical="center" wrapText="1"/>
    </xf>
    <xf numFmtId="4" fontId="23" fillId="2" borderId="6" xfId="0" applyNumberFormat="1" applyFont="1" applyFill="1" applyBorder="1" applyAlignment="1">
      <alignment horizontal="center" vertical="center" wrapText="1"/>
    </xf>
    <xf numFmtId="166" fontId="23" fillId="0" borderId="1" xfId="0" applyNumberFormat="1" applyFont="1" applyBorder="1" applyAlignment="1">
      <alignment horizontal="center" vertical="center" wrapText="1"/>
    </xf>
    <xf numFmtId="3" fontId="0" fillId="0" borderId="0" xfId="0" applyNumberFormat="1"/>
    <xf numFmtId="166" fontId="24" fillId="0" borderId="3" xfId="0" applyNumberFormat="1" applyFont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166" fontId="24" fillId="0" borderId="1" xfId="0" applyNumberFormat="1" applyFont="1" applyBorder="1" applyAlignment="1">
      <alignment horizontal="center" vertical="center" wrapText="1"/>
    </xf>
    <xf numFmtId="0" fontId="25" fillId="0" borderId="0" xfId="0" applyFont="1"/>
    <xf numFmtId="166" fontId="24" fillId="0" borderId="7" xfId="0" applyNumberFormat="1" applyFont="1" applyBorder="1" applyAlignment="1">
      <alignment horizontal="center" vertical="center" wrapText="1"/>
    </xf>
    <xf numFmtId="166" fontId="24" fillId="2" borderId="1" xfId="0" applyNumberFormat="1" applyFont="1" applyFill="1" applyBorder="1" applyAlignment="1">
      <alignment horizontal="center" vertical="center" wrapText="1"/>
    </xf>
    <xf numFmtId="3" fontId="26" fillId="0" borderId="0" xfId="0" applyNumberFormat="1" applyFont="1"/>
    <xf numFmtId="166" fontId="0" fillId="0" borderId="0" xfId="0" applyNumberFormat="1"/>
    <xf numFmtId="166" fontId="0" fillId="2" borderId="0" xfId="0" applyNumberFormat="1" applyFill="1"/>
    <xf numFmtId="0" fontId="0" fillId="2" borderId="0" xfId="0" applyFill="1" applyAlignment="1">
      <alignment horizontal="center"/>
    </xf>
    <xf numFmtId="0" fontId="18" fillId="0" borderId="0" xfId="0" applyFont="1" applyAlignment="1">
      <alignment wrapText="1"/>
    </xf>
    <xf numFmtId="0" fontId="27" fillId="2" borderId="0" xfId="0" applyFont="1" applyFill="1"/>
    <xf numFmtId="0" fontId="0" fillId="2" borderId="10" xfId="0" applyFill="1" applyBorder="1"/>
    <xf numFmtId="0" fontId="0" fillId="0" borderId="0" xfId="0"/>
    <xf numFmtId="168" fontId="0" fillId="0" borderId="0" xfId="0" applyNumberForma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166" fontId="10" fillId="0" borderId="0" xfId="0" applyNumberFormat="1" applyFont="1"/>
    <xf numFmtId="169" fontId="0" fillId="0" borderId="0" xfId="0" applyNumberFormat="1"/>
    <xf numFmtId="4" fontId="0" fillId="0" borderId="0" xfId="0" applyNumberFormat="1"/>
    <xf numFmtId="170" fontId="0" fillId="0" borderId="0" xfId="0" applyNumberFormat="1"/>
    <xf numFmtId="0" fontId="18" fillId="0" borderId="0" xfId="0" applyFont="1"/>
    <xf numFmtId="0" fontId="16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17" fillId="0" borderId="14" xfId="0" applyFont="1" applyBorder="1" applyAlignment="1">
      <alignment horizontal="center"/>
    </xf>
    <xf numFmtId="0" fontId="0" fillId="0" borderId="0" xfId="0" applyAlignment="1">
      <alignment horizontal="right"/>
    </xf>
    <xf numFmtId="171" fontId="0" fillId="0" borderId="0" xfId="0" applyNumberFormat="1"/>
    <xf numFmtId="0" fontId="9" fillId="2" borderId="0" xfId="0" applyFont="1" applyFill="1" applyAlignment="1">
      <alignment horizontal="center"/>
    </xf>
    <xf numFmtId="0" fontId="1" fillId="2" borderId="13" xfId="0" applyFont="1" applyFill="1" applyBorder="1"/>
    <xf numFmtId="0" fontId="1" fillId="2" borderId="0" xfId="0" applyFont="1" applyFill="1"/>
    <xf numFmtId="0" fontId="23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166" fontId="23" fillId="2" borderId="11" xfId="0" applyNumberFormat="1" applyFont="1" applyFill="1" applyBorder="1" applyAlignment="1">
      <alignment horizontal="center" wrapText="1"/>
    </xf>
    <xf numFmtId="166" fontId="23" fillId="2" borderId="6" xfId="0" applyNumberFormat="1" applyFont="1" applyFill="1" applyBorder="1" applyAlignment="1">
      <alignment horizontal="center" wrapText="1"/>
    </xf>
    <xf numFmtId="166" fontId="23" fillId="2" borderId="1" xfId="0" applyNumberFormat="1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vertical="center" wrapText="1"/>
    </xf>
    <xf numFmtId="3" fontId="24" fillId="2" borderId="1" xfId="0" applyNumberFormat="1" applyFont="1" applyFill="1" applyBorder="1" applyAlignment="1">
      <alignment horizontal="center"/>
    </xf>
    <xf numFmtId="166" fontId="24" fillId="2" borderId="7" xfId="0" applyNumberFormat="1" applyFont="1" applyFill="1" applyBorder="1" applyAlignment="1">
      <alignment horizontal="center"/>
    </xf>
    <xf numFmtId="166" fontId="24" fillId="2" borderId="1" xfId="0" applyNumberFormat="1" applyFont="1" applyFill="1" applyBorder="1" applyAlignment="1">
      <alignment horizontal="center"/>
    </xf>
    <xf numFmtId="166" fontId="24" fillId="2" borderId="1" xfId="0" applyNumberFormat="1" applyFont="1" applyFill="1" applyBorder="1" applyAlignment="1">
      <alignment horizontal="center" wrapText="1"/>
    </xf>
    <xf numFmtId="3" fontId="23" fillId="2" borderId="1" xfId="0" applyNumberFormat="1" applyFont="1" applyFill="1" applyBorder="1" applyAlignment="1">
      <alignment horizontal="center"/>
    </xf>
    <xf numFmtId="166" fontId="23" fillId="2" borderId="0" xfId="0" applyNumberFormat="1" applyFont="1" applyFill="1" applyAlignment="1">
      <alignment horizontal="center" wrapText="1"/>
    </xf>
    <xf numFmtId="0" fontId="24" fillId="2" borderId="1" xfId="0" applyFont="1" applyFill="1" applyBorder="1" applyAlignment="1">
      <alignment horizontal="left"/>
    </xf>
    <xf numFmtId="1" fontId="24" fillId="2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28" fillId="0" borderId="0" xfId="0" applyFont="1"/>
    <xf numFmtId="0" fontId="28" fillId="2" borderId="0" xfId="0" applyFont="1" applyFill="1"/>
    <xf numFmtId="0" fontId="27" fillId="2" borderId="10" xfId="0" applyFont="1" applyFill="1" applyBorder="1"/>
    <xf numFmtId="0" fontId="15" fillId="2" borderId="0" xfId="0" applyFont="1" applyFill="1"/>
    <xf numFmtId="0" fontId="29" fillId="2" borderId="0" xfId="0" applyFont="1" applyFill="1" applyAlignment="1">
      <alignment horizontal="center" vertical="center"/>
    </xf>
    <xf numFmtId="3" fontId="13" fillId="2" borderId="8" xfId="0" applyNumberFormat="1" applyFont="1" applyFill="1" applyBorder="1" applyAlignment="1">
      <alignment horizontal="center" wrapText="1"/>
    </xf>
    <xf numFmtId="3" fontId="0" fillId="2" borderId="0" xfId="0" applyNumberForma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168" fontId="14" fillId="2" borderId="0" xfId="0" applyNumberFormat="1" applyFont="1" applyFill="1" applyAlignment="1">
      <alignment horizontal="center"/>
    </xf>
    <xf numFmtId="166" fontId="13" fillId="2" borderId="0" xfId="0" applyNumberFormat="1" applyFont="1" applyFill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5" fillId="2" borderId="0" xfId="0" applyFont="1" applyFill="1" applyAlignment="1">
      <alignment horizontal="right"/>
    </xf>
    <xf numFmtId="166" fontId="19" fillId="2" borderId="1" xfId="0" applyNumberFormat="1" applyFont="1" applyFill="1" applyBorder="1" applyAlignment="1">
      <alignment vertical="center" wrapText="1"/>
    </xf>
    <xf numFmtId="167" fontId="8" fillId="2" borderId="5" xfId="5" applyNumberFormat="1" applyFont="1" applyFill="1" applyBorder="1" applyAlignment="1">
      <alignment horizontal="right" vertical="top" wrapText="1"/>
    </xf>
    <xf numFmtId="167" fontId="10" fillId="2" borderId="0" xfId="5" applyNumberFormat="1" applyFont="1" applyFill="1" applyAlignment="1">
      <alignment horizontal="center" vertical="top" wrapText="1"/>
    </xf>
    <xf numFmtId="166" fontId="13" fillId="2" borderId="0" xfId="0" applyNumberFormat="1" applyFont="1" applyFill="1" applyAlignment="1">
      <alignment horizontal="center" vertical="center"/>
    </xf>
    <xf numFmtId="0" fontId="30" fillId="2" borderId="0" xfId="0" applyFont="1" applyFill="1"/>
    <xf numFmtId="0" fontId="14" fillId="2" borderId="2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172" fontId="13" fillId="0" borderId="1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"/>
    </xf>
    <xf numFmtId="165" fontId="13" fillId="2" borderId="4" xfId="0" applyNumberFormat="1" applyFont="1" applyFill="1" applyBorder="1" applyAlignment="1">
      <alignment horizontal="center"/>
    </xf>
    <xf numFmtId="165" fontId="13" fillId="2" borderId="11" xfId="0" applyNumberFormat="1" applyFont="1" applyFill="1" applyBorder="1" applyAlignment="1">
      <alignment horizontal="center"/>
    </xf>
    <xf numFmtId="165" fontId="14" fillId="2" borderId="11" xfId="0" applyNumberFormat="1" applyFont="1" applyFill="1" applyBorder="1" applyAlignment="1">
      <alignment horizontal="center"/>
    </xf>
    <xf numFmtId="165" fontId="13" fillId="2" borderId="15" xfId="0" applyNumberFormat="1" applyFont="1" applyFill="1" applyBorder="1" applyAlignment="1">
      <alignment horizontal="center"/>
    </xf>
    <xf numFmtId="172" fontId="13" fillId="2" borderId="1" xfId="0" applyNumberFormat="1" applyFont="1" applyFill="1" applyBorder="1" applyAlignment="1">
      <alignment horizontal="center"/>
    </xf>
    <xf numFmtId="0" fontId="30" fillId="0" borderId="0" xfId="0" applyFont="1"/>
    <xf numFmtId="172" fontId="14" fillId="2" borderId="1" xfId="0" applyNumberFormat="1" applyFont="1" applyFill="1" applyBorder="1" applyAlignment="1">
      <alignment horizontal="center"/>
    </xf>
    <xf numFmtId="0" fontId="30" fillId="2" borderId="1" xfId="0" applyFont="1" applyFill="1" applyBorder="1" applyAlignment="1">
      <alignment horizontal="center"/>
    </xf>
    <xf numFmtId="3" fontId="13" fillId="2" borderId="6" xfId="0" applyNumberFormat="1" applyFont="1" applyFill="1" applyBorder="1" applyAlignment="1">
      <alignment horizontal="center"/>
    </xf>
    <xf numFmtId="165" fontId="14" fillId="2" borderId="12" xfId="0" applyNumberFormat="1" applyFont="1" applyFill="1" applyBorder="1" applyAlignment="1">
      <alignment horizontal="center"/>
    </xf>
    <xf numFmtId="165" fontId="0" fillId="2" borderId="0" xfId="0" applyNumberFormat="1" applyFill="1"/>
    <xf numFmtId="0" fontId="31" fillId="2" borderId="0" xfId="0" applyFont="1" applyFill="1" applyAlignment="1">
      <alignment horizontal="right"/>
    </xf>
    <xf numFmtId="0" fontId="28" fillId="2" borderId="0" xfId="0" applyFont="1" applyFill="1" applyAlignment="1">
      <alignment horizont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12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/>
    </xf>
    <xf numFmtId="168" fontId="0" fillId="3" borderId="0" xfId="0" applyNumberFormat="1" applyFill="1"/>
    <xf numFmtId="0" fontId="0" fillId="3" borderId="0" xfId="0" applyFill="1"/>
    <xf numFmtId="0" fontId="13" fillId="2" borderId="0" xfId="0" applyFont="1" applyFill="1"/>
    <xf numFmtId="0" fontId="13" fillId="2" borderId="0" xfId="0" applyFont="1" applyFill="1" applyAlignment="1">
      <alignment horizontal="center"/>
    </xf>
    <xf numFmtId="173" fontId="0" fillId="0" borderId="0" xfId="0" applyNumberFormat="1"/>
    <xf numFmtId="4" fontId="0" fillId="0" borderId="0" xfId="0" applyNumberFormat="1" applyAlignment="1">
      <alignment horizontal="right"/>
    </xf>
    <xf numFmtId="17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6" fontId="23" fillId="2" borderId="1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8" fillId="0" borderId="0" xfId="0" applyFont="1"/>
    <xf numFmtId="0" fontId="12" fillId="0" borderId="0" xfId="0" applyFont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/>
    </xf>
    <xf numFmtId="3" fontId="13" fillId="0" borderId="11" xfId="0" applyNumberFormat="1" applyFont="1" applyBorder="1" applyAlignment="1">
      <alignment horizontal="center"/>
    </xf>
    <xf numFmtId="165" fontId="13" fillId="0" borderId="11" xfId="0" applyNumberFormat="1" applyFont="1" applyBorder="1" applyAlignment="1">
      <alignment horizontal="center"/>
    </xf>
    <xf numFmtId="165" fontId="14" fillId="0" borderId="11" xfId="0" applyNumberFormat="1" applyFont="1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30" fillId="0" borderId="1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3" fontId="14" fillId="0" borderId="11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165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left" wrapText="1"/>
    </xf>
    <xf numFmtId="165" fontId="14" fillId="0" borderId="0" xfId="0" applyNumberFormat="1" applyFont="1" applyAlignment="1">
      <alignment horizontal="left" wrapText="1"/>
    </xf>
    <xf numFmtId="165" fontId="0" fillId="0" borderId="0" xfId="0" applyNumberFormat="1"/>
    <xf numFmtId="166" fontId="31" fillId="0" borderId="0" xfId="0" applyNumberFormat="1" applyFont="1" applyAlignment="1">
      <alignment horizontal="center"/>
    </xf>
    <xf numFmtId="0" fontId="31" fillId="0" borderId="0" xfId="0" applyFont="1" applyAlignment="1">
      <alignment horizontal="right"/>
    </xf>
    <xf numFmtId="0" fontId="28" fillId="0" borderId="0" xfId="0" applyFont="1" applyAlignment="1">
      <alignment horizontal="center"/>
    </xf>
    <xf numFmtId="0" fontId="17" fillId="2" borderId="0" xfId="0" applyFont="1" applyFill="1" applyAlignment="1">
      <alignment horizontal="center" vertical="center" wrapText="1"/>
    </xf>
    <xf numFmtId="168" fontId="17" fillId="0" borderId="0" xfId="0" applyNumberFormat="1" applyFont="1"/>
    <xf numFmtId="168" fontId="16" fillId="0" borderId="0" xfId="0" applyNumberFormat="1" applyFont="1" applyAlignment="1">
      <alignment horizontal="right"/>
    </xf>
    <xf numFmtId="4" fontId="23" fillId="0" borderId="6" xfId="0" applyNumberFormat="1" applyFont="1" applyBorder="1" applyAlignment="1">
      <alignment horizontal="center" vertical="center" wrapText="1"/>
    </xf>
    <xf numFmtId="166" fontId="24" fillId="0" borderId="21" xfId="0" applyNumberFormat="1" applyFont="1" applyBorder="1" applyAlignment="1">
      <alignment horizontal="center" vertical="center" wrapText="1"/>
    </xf>
    <xf numFmtId="4" fontId="23" fillId="0" borderId="1" xfId="0" applyNumberFormat="1" applyFont="1" applyBorder="1" applyAlignment="1">
      <alignment horizontal="center" vertical="center" wrapText="1"/>
    </xf>
    <xf numFmtId="166" fontId="24" fillId="0" borderId="22" xfId="0" applyNumberFormat="1" applyFont="1" applyBorder="1" applyAlignment="1">
      <alignment horizontal="center" vertical="center" wrapText="1"/>
    </xf>
    <xf numFmtId="0" fontId="13" fillId="2" borderId="0" xfId="0" applyFont="1" applyFill="1" applyAlignment="1">
      <alignment horizontal="center" wrapText="1"/>
    </xf>
    <xf numFmtId="0" fontId="13" fillId="2" borderId="1" xfId="0" applyFont="1" applyFill="1" applyBorder="1" applyAlignment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left" wrapText="1"/>
    </xf>
    <xf numFmtId="0" fontId="17" fillId="2" borderId="10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wrapText="1"/>
    </xf>
    <xf numFmtId="0" fontId="20" fillId="0" borderId="0" xfId="0" applyFont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1" fillId="0" borderId="2" xfId="0" applyFont="1" applyBorder="1" applyAlignment="1">
      <alignment horizontal="center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1" fillId="2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8" fillId="2" borderId="0" xfId="0" applyFont="1" applyFill="1" applyAlignment="1">
      <alignment horizontal="center" vertical="center" wrapText="1"/>
    </xf>
    <xf numFmtId="0" fontId="23" fillId="2" borderId="2" xfId="0" applyFont="1" applyFill="1" applyBorder="1" applyAlignment="1">
      <alignment horizontal="center" vertical="center" wrapText="1"/>
    </xf>
    <xf numFmtId="0" fontId="23" fillId="2" borderId="7" xfId="0" applyFont="1" applyFill="1" applyBorder="1" applyAlignment="1">
      <alignment horizontal="center" vertical="center" wrapText="1"/>
    </xf>
    <xf numFmtId="0" fontId="23" fillId="2" borderId="11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 wrapText="1"/>
    </xf>
    <xf numFmtId="0" fontId="17" fillId="2" borderId="13" xfId="0" applyFont="1" applyFill="1" applyBorder="1" applyAlignment="1">
      <alignment horizontal="center"/>
    </xf>
    <xf numFmtId="0" fontId="17" fillId="2" borderId="14" xfId="0" applyFont="1" applyFill="1" applyBorder="1" applyAlignment="1">
      <alignment horizontal="center"/>
    </xf>
    <xf numFmtId="0" fontId="13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5AC~1/AppData/Local/Temp/Rar$DIa10956.43500/2023%20&#1054;&#1041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5AC~1/AppData/Local/Temp/Rar$DIa10956.43500/2023%20&#1057;&#1086;&#1092;&#1080;&#1085;&#1072;&#1085;%20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5AC~1/AppData/Local/Temp/Rar$DIa10956.43500/2024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2025%20&#1057;&#1086;&#1092;&#1080;&#1085;&#1072;&#1085;%20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ОБ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3 Софинан 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4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5 Софинан 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171C9"/>
    <pageSetUpPr fitToPage="1"/>
  </sheetPr>
  <dimension ref="B1:K74"/>
  <sheetViews>
    <sheetView workbookViewId="0">
      <selection activeCell="B15" sqref="B15:B50"/>
    </sheetView>
  </sheetViews>
  <sheetFormatPr defaultColWidth="9.140625" defaultRowHeight="12.75" x14ac:dyDescent="0.2"/>
  <cols>
    <col min="1" max="1" width="1.85546875" style="1" customWidth="1"/>
    <col min="2" max="2" width="32.28515625" style="2" customWidth="1"/>
    <col min="3" max="3" width="13.140625" style="2" customWidth="1"/>
    <col min="4" max="4" width="16.42578125" style="2" customWidth="1"/>
    <col min="5" max="5" width="23.28515625" style="2" customWidth="1"/>
    <col min="6" max="6" width="25" style="2" customWidth="1"/>
    <col min="7" max="7" width="18.7109375" style="2" customWidth="1"/>
    <col min="8" max="10" width="20.140625" style="2" customWidth="1"/>
    <col min="11" max="11" width="21.28515625" style="3" customWidth="1"/>
    <col min="12" max="16384" width="9.140625" style="1"/>
  </cols>
  <sheetData>
    <row r="1" spans="2:11" ht="56.25" customHeight="1" x14ac:dyDescent="0.2">
      <c r="B1" s="216" t="s">
        <v>0</v>
      </c>
      <c r="C1" s="216"/>
      <c r="D1" s="216"/>
      <c r="E1" s="216"/>
      <c r="F1" s="216"/>
      <c r="G1" s="216"/>
      <c r="H1" s="216"/>
      <c r="I1" s="216"/>
      <c r="J1" s="216"/>
      <c r="K1" s="216"/>
    </row>
    <row r="2" spans="2:11" ht="24.75" customHeight="1" x14ac:dyDescent="0.25">
      <c r="B2" s="4"/>
      <c r="C2" s="4"/>
      <c r="D2" s="5"/>
      <c r="E2" s="5"/>
      <c r="F2" s="6"/>
      <c r="G2" s="6"/>
      <c r="H2" s="6"/>
      <c r="I2" s="6"/>
      <c r="J2" s="6"/>
      <c r="K2" s="7" t="s">
        <v>1</v>
      </c>
    </row>
    <row r="3" spans="2:11" ht="15.75" x14ac:dyDescent="0.25">
      <c r="B3" s="6"/>
      <c r="C3" s="6"/>
      <c r="D3" s="6"/>
      <c r="E3" s="6"/>
      <c r="F3" s="6"/>
      <c r="G3" s="6"/>
      <c r="H3" s="6"/>
      <c r="I3" s="6"/>
      <c r="J3" s="6"/>
      <c r="K3" s="8"/>
    </row>
    <row r="4" spans="2:11" ht="15.75" customHeight="1" x14ac:dyDescent="0.2">
      <c r="B4" s="217" t="s">
        <v>2</v>
      </c>
      <c r="C4" s="217"/>
      <c r="D4" s="217"/>
      <c r="E4" s="217"/>
      <c r="F4" s="217"/>
      <c r="G4" s="217"/>
      <c r="H4" s="217"/>
      <c r="I4" s="217"/>
      <c r="J4" s="217"/>
      <c r="K4" s="217"/>
    </row>
    <row r="5" spans="2:11" ht="15.75" x14ac:dyDescent="0.2">
      <c r="B5" s="218" t="s">
        <v>3</v>
      </c>
      <c r="C5" s="218"/>
      <c r="D5" s="218"/>
      <c r="E5" s="218"/>
      <c r="F5" s="218"/>
      <c r="G5" s="218"/>
      <c r="H5" s="218"/>
      <c r="I5" s="218"/>
      <c r="J5" s="218"/>
      <c r="K5" s="218"/>
    </row>
    <row r="6" spans="2:11" ht="33" customHeight="1" x14ac:dyDescent="0.2">
      <c r="B6" s="217" t="s">
        <v>4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2:11" ht="15.75" x14ac:dyDescent="0.2">
      <c r="B7" s="218" t="s">
        <v>5</v>
      </c>
      <c r="C7" s="218"/>
      <c r="D7" s="218"/>
      <c r="E7" s="218"/>
      <c r="F7" s="218"/>
      <c r="G7" s="218"/>
      <c r="H7" s="218"/>
      <c r="I7" s="218"/>
      <c r="J7" s="218"/>
      <c r="K7" s="218"/>
    </row>
    <row r="8" spans="2:11" ht="15.75" x14ac:dyDescent="0.25">
      <c r="B8" s="6" t="s">
        <v>6</v>
      </c>
      <c r="C8" s="6"/>
      <c r="D8" s="6"/>
      <c r="E8" s="6"/>
      <c r="F8" s="6"/>
      <c r="G8" s="6"/>
      <c r="H8" s="6"/>
      <c r="I8" s="6"/>
      <c r="J8" s="6"/>
      <c r="K8" s="8"/>
    </row>
    <row r="9" spans="2:11" ht="15.75" x14ac:dyDescent="0.25">
      <c r="B9" s="6" t="s">
        <v>7</v>
      </c>
      <c r="C9" s="6"/>
      <c r="D9" s="6"/>
      <c r="E9" s="6"/>
      <c r="F9" s="6"/>
      <c r="G9" s="6"/>
      <c r="H9" s="6"/>
      <c r="I9" s="6"/>
      <c r="J9" s="6"/>
      <c r="K9" s="8"/>
    </row>
    <row r="10" spans="2:11" ht="15" customHeight="1" x14ac:dyDescent="0.2">
      <c r="B10" s="11"/>
      <c r="C10" s="11"/>
      <c r="D10" s="11"/>
      <c r="E10" s="11"/>
      <c r="F10" s="11"/>
      <c r="G10" s="12"/>
      <c r="H10" s="11"/>
      <c r="I10" s="11"/>
      <c r="J10" s="11"/>
      <c r="K10" s="11"/>
    </row>
    <row r="11" spans="2:11" ht="41.25" customHeight="1" x14ac:dyDescent="0.2">
      <c r="B11" s="219" t="s">
        <v>8</v>
      </c>
      <c r="C11" s="220" t="s">
        <v>9</v>
      </c>
      <c r="D11" s="219" t="s">
        <v>10</v>
      </c>
      <c r="E11" s="220" t="s">
        <v>11</v>
      </c>
      <c r="F11" s="220" t="s">
        <v>12</v>
      </c>
      <c r="G11" s="224" t="s">
        <v>13</v>
      </c>
      <c r="H11" s="224"/>
      <c r="I11" s="224"/>
      <c r="J11" s="224"/>
      <c r="K11" s="224"/>
    </row>
    <row r="12" spans="2:11" ht="15" customHeight="1" x14ac:dyDescent="0.2">
      <c r="B12" s="219"/>
      <c r="C12" s="221"/>
      <c r="D12" s="219"/>
      <c r="E12" s="222"/>
      <c r="F12" s="222"/>
      <c r="G12" s="225" t="s">
        <v>14</v>
      </c>
      <c r="H12" s="226"/>
      <c r="I12" s="227"/>
      <c r="J12" s="228" t="s">
        <v>15</v>
      </c>
      <c r="K12" s="224" t="s">
        <v>16</v>
      </c>
    </row>
    <row r="13" spans="2:11" ht="150" customHeight="1" x14ac:dyDescent="0.2">
      <c r="B13" s="219"/>
      <c r="C13" s="221"/>
      <c r="D13" s="219"/>
      <c r="E13" s="223"/>
      <c r="F13" s="223"/>
      <c r="G13" s="13" t="s">
        <v>17</v>
      </c>
      <c r="H13" s="13" t="s">
        <v>18</v>
      </c>
      <c r="I13" s="13" t="s">
        <v>19</v>
      </c>
      <c r="J13" s="224"/>
      <c r="K13" s="224"/>
    </row>
    <row r="14" spans="2:11" x14ac:dyDescent="0.2">
      <c r="B14" s="15">
        <v>1</v>
      </c>
      <c r="C14" s="16">
        <v>2</v>
      </c>
      <c r="D14" s="15">
        <v>3</v>
      </c>
      <c r="E14" s="15">
        <v>4</v>
      </c>
      <c r="F14" s="15">
        <v>5</v>
      </c>
      <c r="G14" s="15">
        <v>6</v>
      </c>
      <c r="H14" s="15">
        <v>7</v>
      </c>
      <c r="I14" s="15">
        <v>8</v>
      </c>
      <c r="J14" s="17">
        <v>9</v>
      </c>
      <c r="K14" s="15">
        <v>10</v>
      </c>
    </row>
    <row r="15" spans="2:11" ht="18" customHeight="1" x14ac:dyDescent="0.25">
      <c r="B15" s="18" t="s">
        <v>20</v>
      </c>
      <c r="C15" s="19">
        <v>5</v>
      </c>
      <c r="D15" s="20">
        <v>33</v>
      </c>
      <c r="E15" s="20">
        <v>117649</v>
      </c>
      <c r="F15" s="21">
        <v>117649</v>
      </c>
      <c r="G15" s="21">
        <f t="shared" ref="G15:G50" si="0">ROUNDUP((C15*D15*F15)/1000,1)</f>
        <v>19412.099999999999</v>
      </c>
      <c r="H15" s="21">
        <f>'2026 год КАПВЗНОС'!E6</f>
        <v>132</v>
      </c>
      <c r="I15" s="21"/>
      <c r="J15" s="21">
        <v>126.9</v>
      </c>
      <c r="K15" s="22">
        <f t="shared" ref="K15:K48" si="1">G15+H15+I15+J15</f>
        <v>19671</v>
      </c>
    </row>
    <row r="16" spans="2:11" ht="18" customHeight="1" x14ac:dyDescent="0.25">
      <c r="B16" s="18" t="s">
        <v>21</v>
      </c>
      <c r="C16" s="19">
        <v>19</v>
      </c>
      <c r="D16" s="20">
        <v>33</v>
      </c>
      <c r="E16" s="20">
        <v>117649</v>
      </c>
      <c r="F16" s="21">
        <v>117649</v>
      </c>
      <c r="G16" s="21">
        <f t="shared" si="0"/>
        <v>73766</v>
      </c>
      <c r="H16" s="21">
        <f>'2026 год КАПВЗНОС'!E7</f>
        <v>1017.1</v>
      </c>
      <c r="I16" s="21"/>
      <c r="J16" s="23">
        <v>356.9</v>
      </c>
      <c r="K16" s="22">
        <f t="shared" si="1"/>
        <v>75140</v>
      </c>
    </row>
    <row r="17" spans="2:11" ht="18" customHeight="1" x14ac:dyDescent="0.25">
      <c r="B17" s="18" t="s">
        <v>22</v>
      </c>
      <c r="C17" s="19">
        <v>4</v>
      </c>
      <c r="D17" s="20">
        <v>33</v>
      </c>
      <c r="E17" s="20">
        <v>117649</v>
      </c>
      <c r="F17" s="21">
        <v>117649</v>
      </c>
      <c r="G17" s="21">
        <f t="shared" si="0"/>
        <v>15529.7</v>
      </c>
      <c r="H17" s="21">
        <f>'2026 год КАПВЗНОС'!E8</f>
        <v>577.20000000000005</v>
      </c>
      <c r="I17" s="21"/>
      <c r="J17" s="21">
        <v>822.1</v>
      </c>
      <c r="K17" s="22">
        <f t="shared" si="1"/>
        <v>16929</v>
      </c>
    </row>
    <row r="18" spans="2:11" ht="18" customHeight="1" x14ac:dyDescent="0.25">
      <c r="B18" s="18" t="s">
        <v>23</v>
      </c>
      <c r="C18" s="19">
        <v>2</v>
      </c>
      <c r="D18" s="20">
        <v>33</v>
      </c>
      <c r="E18" s="20">
        <v>117649</v>
      </c>
      <c r="F18" s="21">
        <v>117649</v>
      </c>
      <c r="G18" s="21">
        <f t="shared" si="0"/>
        <v>7764.9000000000005</v>
      </c>
      <c r="H18" s="21">
        <f>'2026 год КАПВЗНОС'!E9</f>
        <v>97.8</v>
      </c>
      <c r="I18" s="21"/>
      <c r="J18" s="23">
        <v>373.8</v>
      </c>
      <c r="K18" s="22">
        <f t="shared" si="1"/>
        <v>8236.5</v>
      </c>
    </row>
    <row r="19" spans="2:11" ht="18" customHeight="1" x14ac:dyDescent="0.25">
      <c r="B19" s="18" t="s">
        <v>24</v>
      </c>
      <c r="C19" s="19">
        <v>1</v>
      </c>
      <c r="D19" s="20">
        <v>33</v>
      </c>
      <c r="E19" s="20">
        <v>117649</v>
      </c>
      <c r="F19" s="21">
        <v>117649</v>
      </c>
      <c r="G19" s="21">
        <f t="shared" si="0"/>
        <v>3882.5</v>
      </c>
      <c r="H19" s="21">
        <f>'2026 год КАПВЗНОС'!E10</f>
        <v>77.899999999999991</v>
      </c>
      <c r="I19" s="21"/>
      <c r="J19" s="21">
        <v>256.40000000000003</v>
      </c>
      <c r="K19" s="22">
        <f t="shared" si="1"/>
        <v>4216.8</v>
      </c>
    </row>
    <row r="20" spans="2:11" ht="18" customHeight="1" x14ac:dyDescent="0.25">
      <c r="B20" s="18" t="s">
        <v>25</v>
      </c>
      <c r="C20" s="19">
        <v>5</v>
      </c>
      <c r="D20" s="20">
        <v>33</v>
      </c>
      <c r="E20" s="20">
        <v>117649</v>
      </c>
      <c r="F20" s="21">
        <v>117649</v>
      </c>
      <c r="G20" s="21">
        <f t="shared" si="0"/>
        <v>19412.099999999999</v>
      </c>
      <c r="H20" s="21">
        <f>'2026 год КАПВЗНОС'!E11</f>
        <v>47.9</v>
      </c>
      <c r="I20" s="21"/>
      <c r="J20" s="23">
        <v>199.50000000000003</v>
      </c>
      <c r="K20" s="22">
        <f t="shared" si="1"/>
        <v>19659.5</v>
      </c>
    </row>
    <row r="21" spans="2:11" ht="18" customHeight="1" x14ac:dyDescent="0.25">
      <c r="B21" s="18" t="s">
        <v>26</v>
      </c>
      <c r="C21" s="19">
        <v>16</v>
      </c>
      <c r="D21" s="20">
        <v>33</v>
      </c>
      <c r="E21" s="20">
        <v>117649</v>
      </c>
      <c r="F21" s="21">
        <v>117649</v>
      </c>
      <c r="G21" s="21">
        <f t="shared" si="0"/>
        <v>62118.7</v>
      </c>
      <c r="H21" s="21">
        <f>'2026 год КАПВЗНОС'!E12</f>
        <v>227.79999999999998</v>
      </c>
      <c r="I21" s="21"/>
      <c r="J21" s="21">
        <v>997.30000000000007</v>
      </c>
      <c r="K21" s="22">
        <f t="shared" si="1"/>
        <v>63343.8</v>
      </c>
    </row>
    <row r="22" spans="2:11" ht="18" customHeight="1" x14ac:dyDescent="0.25">
      <c r="B22" s="18" t="s">
        <v>27</v>
      </c>
      <c r="C22" s="19">
        <v>21</v>
      </c>
      <c r="D22" s="20">
        <v>33</v>
      </c>
      <c r="E22" s="20">
        <v>117649</v>
      </c>
      <c r="F22" s="21">
        <v>117649</v>
      </c>
      <c r="G22" s="21">
        <f t="shared" si="0"/>
        <v>81530.8</v>
      </c>
      <c r="H22" s="21">
        <f>'2026 год КАПВЗНОС'!E13</f>
        <v>526.4</v>
      </c>
      <c r="I22" s="21"/>
      <c r="J22" s="23">
        <v>752.10000000000014</v>
      </c>
      <c r="K22" s="22">
        <f t="shared" si="1"/>
        <v>82809.3</v>
      </c>
    </row>
    <row r="23" spans="2:11" ht="18" customHeight="1" x14ac:dyDescent="0.25">
      <c r="B23" s="24" t="s">
        <v>28</v>
      </c>
      <c r="C23" s="25">
        <v>4</v>
      </c>
      <c r="D23" s="20">
        <v>33</v>
      </c>
      <c r="E23" s="20">
        <v>117649</v>
      </c>
      <c r="F23" s="21">
        <v>117649</v>
      </c>
      <c r="G23" s="21">
        <f t="shared" si="0"/>
        <v>15529.7</v>
      </c>
      <c r="H23" s="21">
        <f>'2026 год КАПВЗНОС'!E14</f>
        <v>286.90000000000003</v>
      </c>
      <c r="I23" s="21"/>
      <c r="J23" s="21">
        <v>337.5</v>
      </c>
      <c r="K23" s="22">
        <f t="shared" si="1"/>
        <v>16154.1</v>
      </c>
    </row>
    <row r="24" spans="2:11" ht="18" customHeight="1" x14ac:dyDescent="0.25">
      <c r="B24" s="24" t="s">
        <v>29</v>
      </c>
      <c r="C24" s="26">
        <v>17</v>
      </c>
      <c r="D24" s="20">
        <v>33</v>
      </c>
      <c r="E24" s="20">
        <v>117649</v>
      </c>
      <c r="F24" s="21">
        <v>117649</v>
      </c>
      <c r="G24" s="21">
        <f t="shared" si="0"/>
        <v>66001.100000000006</v>
      </c>
      <c r="H24" s="21">
        <f>'2026 год КАПВЗНОС'!E15</f>
        <v>811.80000000000007</v>
      </c>
      <c r="I24" s="21"/>
      <c r="J24" s="23">
        <v>876.1</v>
      </c>
      <c r="K24" s="22">
        <f t="shared" si="1"/>
        <v>67689.000000000015</v>
      </c>
    </row>
    <row r="25" spans="2:11" ht="18" customHeight="1" x14ac:dyDescent="0.25">
      <c r="B25" s="24" t="s">
        <v>30</v>
      </c>
      <c r="C25" s="27">
        <v>17</v>
      </c>
      <c r="D25" s="20">
        <v>33</v>
      </c>
      <c r="E25" s="20">
        <v>117649</v>
      </c>
      <c r="F25" s="21">
        <v>117649</v>
      </c>
      <c r="G25" s="21">
        <f t="shared" si="0"/>
        <v>66001.100000000006</v>
      </c>
      <c r="H25" s="21">
        <f>'2026 год КАПВЗНОС'!E16</f>
        <v>300.5</v>
      </c>
      <c r="I25" s="21"/>
      <c r="J25" s="21">
        <v>741.80000000000007</v>
      </c>
      <c r="K25" s="22">
        <f t="shared" si="1"/>
        <v>67043.400000000009</v>
      </c>
    </row>
    <row r="26" spans="2:11" ht="18" customHeight="1" x14ac:dyDescent="0.25">
      <c r="B26" s="24" t="s">
        <v>31</v>
      </c>
      <c r="C26" s="26">
        <v>5</v>
      </c>
      <c r="D26" s="20">
        <v>33</v>
      </c>
      <c r="E26" s="20">
        <v>117649</v>
      </c>
      <c r="F26" s="21">
        <v>117649</v>
      </c>
      <c r="G26" s="21">
        <f t="shared" si="0"/>
        <v>19412.099999999999</v>
      </c>
      <c r="H26" s="21">
        <f>'2026 год КАПВЗНОС'!E17</f>
        <v>71.899999999999991</v>
      </c>
      <c r="I26" s="21"/>
      <c r="J26" s="23">
        <v>207.90000000000003</v>
      </c>
      <c r="K26" s="22">
        <f t="shared" si="1"/>
        <v>19691.900000000001</v>
      </c>
    </row>
    <row r="27" spans="2:11" ht="18" customHeight="1" x14ac:dyDescent="0.25">
      <c r="B27" s="24" t="s">
        <v>32</v>
      </c>
      <c r="C27" s="27">
        <v>17</v>
      </c>
      <c r="D27" s="20">
        <v>33</v>
      </c>
      <c r="E27" s="20">
        <v>117649</v>
      </c>
      <c r="F27" s="21">
        <v>117649</v>
      </c>
      <c r="G27" s="21">
        <f t="shared" si="0"/>
        <v>66001.100000000006</v>
      </c>
      <c r="H27" s="21">
        <f>'2026 год КАПВЗНОС'!E18</f>
        <v>453.70000000000005</v>
      </c>
      <c r="I27" s="21"/>
      <c r="J27" s="21">
        <v>825.7</v>
      </c>
      <c r="K27" s="22">
        <f t="shared" si="1"/>
        <v>67280.5</v>
      </c>
    </row>
    <row r="28" spans="2:11" ht="18" customHeight="1" x14ac:dyDescent="0.25">
      <c r="B28" s="24" t="s">
        <v>33</v>
      </c>
      <c r="C28" s="26">
        <v>2</v>
      </c>
      <c r="D28" s="20">
        <v>33</v>
      </c>
      <c r="E28" s="20">
        <v>117649</v>
      </c>
      <c r="F28" s="21">
        <v>117649</v>
      </c>
      <c r="G28" s="21">
        <f t="shared" si="0"/>
        <v>7764.9000000000005</v>
      </c>
      <c r="H28" s="21">
        <f>'2026 год КАПВЗНОС'!E19</f>
        <v>853.7</v>
      </c>
      <c r="I28" s="21"/>
      <c r="J28" s="23">
        <v>34.6</v>
      </c>
      <c r="K28" s="22">
        <f t="shared" si="1"/>
        <v>8653.2000000000007</v>
      </c>
    </row>
    <row r="29" spans="2:11" ht="18" customHeight="1" x14ac:dyDescent="0.25">
      <c r="B29" s="24" t="s">
        <v>34</v>
      </c>
      <c r="C29" s="27">
        <v>35</v>
      </c>
      <c r="D29" s="20">
        <v>33</v>
      </c>
      <c r="E29" s="20">
        <v>117649</v>
      </c>
      <c r="F29" s="21">
        <v>117649</v>
      </c>
      <c r="G29" s="21">
        <f t="shared" si="0"/>
        <v>135884.6</v>
      </c>
      <c r="H29" s="21">
        <f>'2026 год КАПВЗНОС'!E20</f>
        <v>819.6</v>
      </c>
      <c r="I29" s="21"/>
      <c r="J29" s="21">
        <v>984.90000000000009</v>
      </c>
      <c r="K29" s="22">
        <f t="shared" si="1"/>
        <v>137689.1</v>
      </c>
    </row>
    <row r="30" spans="2:11" ht="18" customHeight="1" x14ac:dyDescent="0.25">
      <c r="B30" s="24" t="s">
        <v>35</v>
      </c>
      <c r="C30" s="26">
        <v>2</v>
      </c>
      <c r="D30" s="20">
        <v>33</v>
      </c>
      <c r="E30" s="20">
        <v>117649</v>
      </c>
      <c r="F30" s="21">
        <v>117649</v>
      </c>
      <c r="G30" s="21">
        <f t="shared" si="0"/>
        <v>7764.9000000000005</v>
      </c>
      <c r="H30" s="21">
        <f>'2026 год КАПВЗНОС'!E21</f>
        <v>0</v>
      </c>
      <c r="I30" s="21"/>
      <c r="J30" s="23">
        <v>43</v>
      </c>
      <c r="K30" s="22">
        <f t="shared" si="1"/>
        <v>7807.9000000000005</v>
      </c>
    </row>
    <row r="31" spans="2:11" ht="18" customHeight="1" x14ac:dyDescent="0.25">
      <c r="B31" s="24" t="s">
        <v>36</v>
      </c>
      <c r="C31" s="27">
        <v>22</v>
      </c>
      <c r="D31" s="20">
        <v>33</v>
      </c>
      <c r="E31" s="20">
        <v>117649</v>
      </c>
      <c r="F31" s="21">
        <v>117649</v>
      </c>
      <c r="G31" s="21">
        <f t="shared" si="0"/>
        <v>85413.200000000012</v>
      </c>
      <c r="H31" s="21">
        <f>'2026 год КАПВЗНОС'!E22</f>
        <v>111.69999999999999</v>
      </c>
      <c r="I31" s="21"/>
      <c r="J31" s="21">
        <v>647.70000000000005</v>
      </c>
      <c r="K31" s="22">
        <f t="shared" si="1"/>
        <v>86172.6</v>
      </c>
    </row>
    <row r="32" spans="2:11" ht="18" customHeight="1" x14ac:dyDescent="0.25">
      <c r="B32" s="24" t="s">
        <v>37</v>
      </c>
      <c r="C32" s="26">
        <v>37</v>
      </c>
      <c r="D32" s="20">
        <v>33</v>
      </c>
      <c r="E32" s="20">
        <v>117649</v>
      </c>
      <c r="F32" s="21">
        <v>117649</v>
      </c>
      <c r="G32" s="21">
        <f t="shared" si="0"/>
        <v>143649.5</v>
      </c>
      <c r="H32" s="21">
        <f>'2026 год КАПВЗНОС'!E23</f>
        <v>1098.1999999999998</v>
      </c>
      <c r="I32" s="21"/>
      <c r="J32" s="23">
        <v>1349.5</v>
      </c>
      <c r="K32" s="22">
        <f t="shared" si="1"/>
        <v>146097.20000000001</v>
      </c>
    </row>
    <row r="33" spans="2:11" ht="18" customHeight="1" x14ac:dyDescent="0.25">
      <c r="B33" s="24" t="s">
        <v>38</v>
      </c>
      <c r="C33" s="27">
        <v>44</v>
      </c>
      <c r="D33" s="20">
        <v>33</v>
      </c>
      <c r="E33" s="20">
        <v>117649</v>
      </c>
      <c r="F33" s="21">
        <v>141179</v>
      </c>
      <c r="G33" s="21">
        <f t="shared" si="0"/>
        <v>204992</v>
      </c>
      <c r="H33" s="21">
        <f>'2026 год КАПВЗНОС'!E24</f>
        <v>700.30000000000007</v>
      </c>
      <c r="I33" s="21"/>
      <c r="J33" s="21">
        <v>2216.9</v>
      </c>
      <c r="K33" s="22">
        <f t="shared" si="1"/>
        <v>207909.19999999998</v>
      </c>
    </row>
    <row r="34" spans="2:11" ht="18" customHeight="1" x14ac:dyDescent="0.25">
      <c r="B34" s="24" t="s">
        <v>39</v>
      </c>
      <c r="C34" s="26">
        <v>10</v>
      </c>
      <c r="D34" s="20">
        <v>33</v>
      </c>
      <c r="E34" s="20">
        <v>117649</v>
      </c>
      <c r="F34" s="23">
        <v>117649</v>
      </c>
      <c r="G34" s="21">
        <f t="shared" si="0"/>
        <v>38824.199999999997</v>
      </c>
      <c r="H34" s="21">
        <f>'2026 год КАПВЗНОС'!E25</f>
        <v>181</v>
      </c>
      <c r="I34" s="21"/>
      <c r="J34" s="23">
        <v>558.4</v>
      </c>
      <c r="K34" s="22">
        <f t="shared" si="1"/>
        <v>39563.599999999999</v>
      </c>
    </row>
    <row r="35" spans="2:11" ht="18" customHeight="1" x14ac:dyDescent="0.25">
      <c r="B35" s="24" t="s">
        <v>40</v>
      </c>
      <c r="C35" s="27">
        <v>12</v>
      </c>
      <c r="D35" s="20">
        <v>33</v>
      </c>
      <c r="E35" s="20">
        <v>117649</v>
      </c>
      <c r="F35" s="21">
        <v>117649</v>
      </c>
      <c r="G35" s="21">
        <f t="shared" si="0"/>
        <v>46589.1</v>
      </c>
      <c r="H35" s="21">
        <f>'2026 год КАПВЗНОС'!E26</f>
        <v>51.1</v>
      </c>
      <c r="I35" s="21"/>
      <c r="J35" s="21">
        <v>248.9</v>
      </c>
      <c r="K35" s="22">
        <f t="shared" si="1"/>
        <v>46889.1</v>
      </c>
    </row>
    <row r="36" spans="2:11" ht="18" customHeight="1" x14ac:dyDescent="0.25">
      <c r="B36" s="24" t="s">
        <v>41</v>
      </c>
      <c r="C36" s="26">
        <v>24</v>
      </c>
      <c r="D36" s="20">
        <v>33</v>
      </c>
      <c r="E36" s="20">
        <v>117649</v>
      </c>
      <c r="F36" s="23">
        <v>117649</v>
      </c>
      <c r="G36" s="21">
        <f t="shared" si="0"/>
        <v>93178.1</v>
      </c>
      <c r="H36" s="21">
        <f>'2026 год КАПВЗНОС'!E27</f>
        <v>632.20000000000005</v>
      </c>
      <c r="I36" s="21"/>
      <c r="J36" s="23">
        <v>438.90000000000003</v>
      </c>
      <c r="K36" s="22">
        <f t="shared" si="1"/>
        <v>94249.2</v>
      </c>
    </row>
    <row r="37" spans="2:11" ht="18" customHeight="1" x14ac:dyDescent="0.25">
      <c r="B37" s="24" t="s">
        <v>42</v>
      </c>
      <c r="C37" s="27">
        <v>2</v>
      </c>
      <c r="D37" s="20">
        <v>33</v>
      </c>
      <c r="E37" s="20">
        <v>117649</v>
      </c>
      <c r="F37" s="21">
        <v>117649</v>
      </c>
      <c r="G37" s="21">
        <f t="shared" si="0"/>
        <v>7764.9000000000005</v>
      </c>
      <c r="H37" s="21">
        <f>'2026 год КАПВЗНОС'!E28</f>
        <v>1036.6999999999998</v>
      </c>
      <c r="I37" s="21"/>
      <c r="J37" s="21">
        <v>358.90000000000003</v>
      </c>
      <c r="K37" s="22">
        <f t="shared" si="1"/>
        <v>9160.5</v>
      </c>
    </row>
    <row r="38" spans="2:11" ht="18" customHeight="1" x14ac:dyDescent="0.25">
      <c r="B38" s="24" t="s">
        <v>43</v>
      </c>
      <c r="C38" s="26">
        <v>45</v>
      </c>
      <c r="D38" s="20">
        <v>33</v>
      </c>
      <c r="E38" s="20">
        <v>117649</v>
      </c>
      <c r="F38" s="23">
        <v>117649</v>
      </c>
      <c r="G38" s="21">
        <f t="shared" si="0"/>
        <v>174708.80000000002</v>
      </c>
      <c r="H38" s="21">
        <f>'2026 год КАПВЗНОС'!E29</f>
        <v>869.2</v>
      </c>
      <c r="I38" s="21"/>
      <c r="J38" s="23">
        <v>1450.9</v>
      </c>
      <c r="K38" s="22">
        <f t="shared" si="1"/>
        <v>177028.90000000002</v>
      </c>
    </row>
    <row r="39" spans="2:11" ht="18" customHeight="1" x14ac:dyDescent="0.25">
      <c r="B39" s="24" t="s">
        <v>44</v>
      </c>
      <c r="C39" s="27">
        <v>4</v>
      </c>
      <c r="D39" s="20">
        <v>33</v>
      </c>
      <c r="E39" s="20">
        <v>117649</v>
      </c>
      <c r="F39" s="21">
        <v>117649</v>
      </c>
      <c r="G39" s="21">
        <f t="shared" si="0"/>
        <v>15529.7</v>
      </c>
      <c r="H39" s="21">
        <f>'2026 год КАПВЗНОС'!E30</f>
        <v>169.5</v>
      </c>
      <c r="I39" s="21"/>
      <c r="J39" s="21">
        <v>413</v>
      </c>
      <c r="K39" s="22">
        <f t="shared" si="1"/>
        <v>16112.2</v>
      </c>
    </row>
    <row r="40" spans="2:11" ht="18" customHeight="1" x14ac:dyDescent="0.25">
      <c r="B40" s="24" t="s">
        <v>45</v>
      </c>
      <c r="C40" s="26">
        <v>8</v>
      </c>
      <c r="D40" s="20">
        <v>33</v>
      </c>
      <c r="E40" s="20">
        <v>117649</v>
      </c>
      <c r="F40" s="23">
        <v>117649</v>
      </c>
      <c r="G40" s="21">
        <f t="shared" si="0"/>
        <v>31059.399999999998</v>
      </c>
      <c r="H40" s="21">
        <f>'2026 год КАПВЗНОС'!E31</f>
        <v>52.2</v>
      </c>
      <c r="I40" s="21"/>
      <c r="J40" s="23">
        <v>280.60000000000002</v>
      </c>
      <c r="K40" s="22">
        <f t="shared" si="1"/>
        <v>31392.199999999997</v>
      </c>
    </row>
    <row r="41" spans="2:11" ht="18" customHeight="1" x14ac:dyDescent="0.25">
      <c r="B41" s="24" t="s">
        <v>46</v>
      </c>
      <c r="C41" s="27">
        <v>19</v>
      </c>
      <c r="D41" s="20">
        <v>33</v>
      </c>
      <c r="E41" s="20">
        <v>117649</v>
      </c>
      <c r="F41" s="21">
        <v>117649</v>
      </c>
      <c r="G41" s="21">
        <f t="shared" si="0"/>
        <v>73766</v>
      </c>
      <c r="H41" s="21">
        <f>'2026 год КАПВЗНОС'!E32</f>
        <v>995.6</v>
      </c>
      <c r="I41" s="21"/>
      <c r="J41" s="21">
        <v>527.5</v>
      </c>
      <c r="K41" s="22">
        <f t="shared" si="1"/>
        <v>75289.100000000006</v>
      </c>
    </row>
    <row r="42" spans="2:11" ht="18" customHeight="1" x14ac:dyDescent="0.25">
      <c r="B42" s="24" t="s">
        <v>47</v>
      </c>
      <c r="C42" s="28">
        <v>21</v>
      </c>
      <c r="D42" s="20">
        <v>33</v>
      </c>
      <c r="E42" s="20">
        <v>117649</v>
      </c>
      <c r="F42" s="23">
        <v>117649</v>
      </c>
      <c r="G42" s="21">
        <f t="shared" si="0"/>
        <v>81530.8</v>
      </c>
      <c r="H42" s="21">
        <f>'2026 год КАПВЗНОС'!E33</f>
        <v>1780.3</v>
      </c>
      <c r="I42" s="21"/>
      <c r="J42" s="23">
        <v>1247</v>
      </c>
      <c r="K42" s="22">
        <f t="shared" si="1"/>
        <v>84558.1</v>
      </c>
    </row>
    <row r="43" spans="2:11" ht="18" customHeight="1" x14ac:dyDescent="0.25">
      <c r="B43" s="24" t="s">
        <v>48</v>
      </c>
      <c r="C43" s="27">
        <v>7</v>
      </c>
      <c r="D43" s="20">
        <v>33</v>
      </c>
      <c r="E43" s="20">
        <v>117649</v>
      </c>
      <c r="F43" s="21">
        <v>117649</v>
      </c>
      <c r="G43" s="21">
        <f t="shared" si="0"/>
        <v>27177</v>
      </c>
      <c r="H43" s="21">
        <f>'2026 год КАПВЗНОС'!E34</f>
        <v>74.599999999999994</v>
      </c>
      <c r="I43" s="21"/>
      <c r="J43" s="21">
        <v>435.30000000000007</v>
      </c>
      <c r="K43" s="22">
        <f t="shared" si="1"/>
        <v>27686.899999999998</v>
      </c>
    </row>
    <row r="44" spans="2:11" ht="18" customHeight="1" x14ac:dyDescent="0.25">
      <c r="B44" s="24" t="s">
        <v>49</v>
      </c>
      <c r="C44" s="26">
        <v>15</v>
      </c>
      <c r="D44" s="20">
        <v>33</v>
      </c>
      <c r="E44" s="20">
        <v>117649</v>
      </c>
      <c r="F44" s="23">
        <v>117649</v>
      </c>
      <c r="G44" s="21">
        <f t="shared" si="0"/>
        <v>58236.299999999996</v>
      </c>
      <c r="H44" s="21">
        <f>'2026 год КАПВЗНОС'!E35</f>
        <v>233.5</v>
      </c>
      <c r="I44" s="21"/>
      <c r="J44" s="23">
        <v>246</v>
      </c>
      <c r="K44" s="22">
        <f t="shared" si="1"/>
        <v>58715.799999999996</v>
      </c>
    </row>
    <row r="45" spans="2:11" ht="18" customHeight="1" x14ac:dyDescent="0.25">
      <c r="B45" s="24" t="s">
        <v>50</v>
      </c>
      <c r="C45" s="27">
        <v>2</v>
      </c>
      <c r="D45" s="20">
        <v>33</v>
      </c>
      <c r="E45" s="20">
        <v>117649</v>
      </c>
      <c r="F45" s="21">
        <v>141179</v>
      </c>
      <c r="G45" s="21">
        <f t="shared" si="0"/>
        <v>9317.9</v>
      </c>
      <c r="H45" s="21">
        <f>'2026 год КАПВЗНОС'!E36</f>
        <v>64.899999999999991</v>
      </c>
      <c r="I45" s="21"/>
      <c r="J45" s="21">
        <v>588.29999999999995</v>
      </c>
      <c r="K45" s="22">
        <f t="shared" si="1"/>
        <v>9971.0999999999985</v>
      </c>
    </row>
    <row r="46" spans="2:11" ht="18" customHeight="1" x14ac:dyDescent="0.25">
      <c r="B46" s="29" t="s">
        <v>51</v>
      </c>
      <c r="C46" s="30">
        <v>11</v>
      </c>
      <c r="D46" s="31">
        <v>33</v>
      </c>
      <c r="E46" s="31">
        <v>117649</v>
      </c>
      <c r="F46" s="23">
        <v>141179</v>
      </c>
      <c r="G46" s="21">
        <f t="shared" si="0"/>
        <v>51248</v>
      </c>
      <c r="H46" s="21">
        <f>'2026 год КАПВЗНОС'!E37</f>
        <v>14.1</v>
      </c>
      <c r="I46" s="21"/>
      <c r="J46" s="23">
        <v>1250.8000000000002</v>
      </c>
      <c r="K46" s="22">
        <f t="shared" si="1"/>
        <v>52512.9</v>
      </c>
    </row>
    <row r="47" spans="2:11" ht="21" customHeight="1" x14ac:dyDescent="0.25">
      <c r="B47" s="29" t="s">
        <v>52</v>
      </c>
      <c r="C47" s="32">
        <v>1</v>
      </c>
      <c r="D47" s="31">
        <v>33</v>
      </c>
      <c r="E47" s="31">
        <v>117649</v>
      </c>
      <c r="F47" s="21">
        <v>141179</v>
      </c>
      <c r="G47" s="21">
        <f t="shared" si="0"/>
        <v>4659</v>
      </c>
      <c r="H47" s="21">
        <f>'2026 год КАПВЗНОС'!E38</f>
        <v>16.3</v>
      </c>
      <c r="I47" s="21"/>
      <c r="J47" s="21">
        <v>55.100000000000009</v>
      </c>
      <c r="K47" s="22">
        <f t="shared" si="1"/>
        <v>4730.4000000000005</v>
      </c>
    </row>
    <row r="48" spans="2:11" ht="18" customHeight="1" x14ac:dyDescent="0.25">
      <c r="B48" s="29" t="s">
        <v>53</v>
      </c>
      <c r="C48" s="30">
        <v>15</v>
      </c>
      <c r="D48" s="31">
        <v>33</v>
      </c>
      <c r="E48" s="31">
        <v>117649</v>
      </c>
      <c r="F48" s="23">
        <v>141179</v>
      </c>
      <c r="G48" s="21">
        <f t="shared" si="0"/>
        <v>69883.700000000012</v>
      </c>
      <c r="H48" s="21">
        <f>'2026 год КАПВЗНОС'!E39</f>
        <v>594.9</v>
      </c>
      <c r="I48" s="21"/>
      <c r="J48" s="23">
        <v>648.69999999999993</v>
      </c>
      <c r="K48" s="22">
        <f t="shared" si="1"/>
        <v>71127.3</v>
      </c>
    </row>
    <row r="49" spans="2:11" s="33" customFormat="1" ht="18" customHeight="1" x14ac:dyDescent="0.25">
      <c r="B49" s="34" t="s">
        <v>54</v>
      </c>
      <c r="C49" s="35">
        <f>SUM(C15:C48)</f>
        <v>471</v>
      </c>
      <c r="D49" s="36"/>
      <c r="E49" s="31"/>
      <c r="F49" s="36"/>
      <c r="G49" s="21"/>
      <c r="H49" s="21"/>
      <c r="I49" s="21"/>
      <c r="J49" s="22">
        <v>20898.899999999998</v>
      </c>
      <c r="K49" s="22">
        <f>SUM(K15:K48)</f>
        <v>1921181.3000000003</v>
      </c>
    </row>
    <row r="50" spans="2:11" ht="18" customHeight="1" x14ac:dyDescent="0.25">
      <c r="B50" s="29" t="s">
        <v>55</v>
      </c>
      <c r="C50" s="37">
        <v>123</v>
      </c>
      <c r="D50" s="31">
        <v>33</v>
      </c>
      <c r="E50" s="38">
        <v>117649</v>
      </c>
      <c r="F50" s="21">
        <v>164709</v>
      </c>
      <c r="G50" s="21">
        <f t="shared" si="0"/>
        <v>668553.9</v>
      </c>
      <c r="H50" s="21">
        <f>'2026 год КАПВЗНОС'!E41</f>
        <v>8921.3000000000011</v>
      </c>
      <c r="I50" s="21">
        <f>'2026 Софинан '!H15</f>
        <v>125018.30000000002</v>
      </c>
      <c r="J50" s="23">
        <v>14020.2</v>
      </c>
      <c r="K50" s="22">
        <f t="shared" ref="K50:K51" si="2">G50+H50+I50+J50</f>
        <v>816513.70000000007</v>
      </c>
    </row>
    <row r="51" spans="2:11" s="33" customFormat="1" ht="17.25" customHeight="1" x14ac:dyDescent="0.2">
      <c r="B51" s="39" t="s">
        <v>56</v>
      </c>
      <c r="C51" s="35">
        <f>C49+C50</f>
        <v>594</v>
      </c>
      <c r="D51" s="35">
        <v>33</v>
      </c>
      <c r="E51" s="35"/>
      <c r="F51" s="35"/>
      <c r="G51" s="22">
        <f>SUM(G15:G50)</f>
        <v>2553857.7999999998</v>
      </c>
      <c r="H51" s="22">
        <f>SUM(H15:H50)</f>
        <v>23899.800000000003</v>
      </c>
      <c r="I51" s="22">
        <f>SUM(I15:I50)</f>
        <v>125018.30000000002</v>
      </c>
      <c r="J51" s="22">
        <v>34919.1</v>
      </c>
      <c r="K51" s="22">
        <f t="shared" si="2"/>
        <v>2737694.9999999995</v>
      </c>
    </row>
    <row r="52" spans="2:11" s="33" customFormat="1" ht="17.25" customHeight="1" x14ac:dyDescent="0.2">
      <c r="B52" s="40"/>
      <c r="C52" s="41"/>
      <c r="D52" s="41"/>
      <c r="E52" s="41"/>
      <c r="F52" s="41"/>
      <c r="G52" s="42"/>
      <c r="H52" s="42"/>
      <c r="I52" s="42"/>
      <c r="J52" s="42"/>
      <c r="K52" s="42"/>
    </row>
    <row r="53" spans="2:11" s="33" customFormat="1" ht="27" customHeight="1" x14ac:dyDescent="0.2">
      <c r="B53" s="229"/>
      <c r="C53" s="229"/>
      <c r="D53" s="229"/>
      <c r="E53" s="229"/>
      <c r="F53" s="229"/>
      <c r="G53" s="229"/>
      <c r="H53" s="229"/>
      <c r="I53" s="229"/>
      <c r="J53" s="229"/>
      <c r="K53" s="229"/>
    </row>
    <row r="54" spans="2:11" x14ac:dyDescent="0.2">
      <c r="G54" s="43"/>
      <c r="K54" s="44"/>
    </row>
    <row r="55" spans="2:11" s="45" customFormat="1" ht="18.75" x14ac:dyDescent="0.3">
      <c r="B55" s="46" t="s">
        <v>57</v>
      </c>
      <c r="C55" s="47"/>
      <c r="D55" s="230"/>
      <c r="E55" s="230"/>
      <c r="F55" s="46"/>
      <c r="G55" s="46" t="s">
        <v>58</v>
      </c>
      <c r="H55" s="47"/>
      <c r="I55" s="47"/>
      <c r="J55" s="47"/>
      <c r="K55" s="48"/>
    </row>
    <row r="56" spans="2:11" s="45" customFormat="1" ht="20.25" customHeight="1" x14ac:dyDescent="0.3">
      <c r="B56" s="47"/>
      <c r="C56" s="47"/>
      <c r="D56" s="231" t="s">
        <v>59</v>
      </c>
      <c r="E56" s="231"/>
      <c r="F56" s="46"/>
      <c r="G56" s="47"/>
      <c r="H56" s="47"/>
      <c r="I56" s="47"/>
      <c r="J56" s="47"/>
      <c r="K56" s="48"/>
    </row>
    <row r="57" spans="2:11" ht="24" hidden="1" customHeight="1" x14ac:dyDescent="0.2">
      <c r="K57" s="50"/>
    </row>
    <row r="58" spans="2:11" ht="15.75" hidden="1" x14ac:dyDescent="0.2">
      <c r="E58" s="51" t="s">
        <v>60</v>
      </c>
      <c r="F58" s="52">
        <v>1122064.3999999999</v>
      </c>
      <c r="H58" s="49"/>
      <c r="I58" s="49"/>
      <c r="J58" s="49"/>
      <c r="K58" s="53"/>
    </row>
    <row r="59" spans="2:11" ht="15.75" hidden="1" x14ac:dyDescent="0.2">
      <c r="E59" s="51" t="s">
        <v>61</v>
      </c>
      <c r="F59" s="52" t="e">
        <f>L51+'[4]2025 Софинан '!#REF!</f>
        <v>#REF!</v>
      </c>
      <c r="G59" s="232"/>
      <c r="H59" s="232"/>
      <c r="I59" s="54"/>
      <c r="J59" s="54"/>
      <c r="K59" s="55"/>
    </row>
    <row r="60" spans="2:11" ht="15.75" hidden="1" x14ac:dyDescent="0.2">
      <c r="E60" s="51" t="s">
        <v>62</v>
      </c>
      <c r="F60" s="52" t="e">
        <f>F59-F58</f>
        <v>#REF!</v>
      </c>
      <c r="G60" s="232"/>
      <c r="H60" s="232"/>
      <c r="I60" s="54"/>
      <c r="J60" s="54"/>
      <c r="K60" s="55"/>
    </row>
    <row r="61" spans="2:11" ht="14.25" hidden="1" x14ac:dyDescent="0.2">
      <c r="G61" s="233"/>
      <c r="H61" s="233"/>
      <c r="I61" s="56"/>
      <c r="J61" s="56"/>
      <c r="K61" s="57"/>
    </row>
    <row r="62" spans="2:11" hidden="1" x14ac:dyDescent="0.2"/>
    <row r="63" spans="2:11" hidden="1" x14ac:dyDescent="0.2"/>
    <row r="64" spans="2:11" ht="15" x14ac:dyDescent="0.25">
      <c r="I64" s="23"/>
      <c r="J64" s="23"/>
    </row>
    <row r="71" spans="8:8" ht="15" x14ac:dyDescent="0.25">
      <c r="H71" s="23"/>
    </row>
    <row r="74" spans="8:8" x14ac:dyDescent="0.2">
      <c r="H74" s="43"/>
    </row>
  </sheetData>
  <mergeCells count="20">
    <mergeCell ref="D55:E55"/>
    <mergeCell ref="D56:E56"/>
    <mergeCell ref="G59:H59"/>
    <mergeCell ref="G60:H60"/>
    <mergeCell ref="G61:H61"/>
    <mergeCell ref="G11:K11"/>
    <mergeCell ref="G12:I12"/>
    <mergeCell ref="J12:J13"/>
    <mergeCell ref="K12:K13"/>
    <mergeCell ref="B53:K53"/>
    <mergeCell ref="B11:B13"/>
    <mergeCell ref="C11:C13"/>
    <mergeCell ref="D11:D13"/>
    <mergeCell ref="E11:E13"/>
    <mergeCell ref="F11:F13"/>
    <mergeCell ref="B1:K1"/>
    <mergeCell ref="B4:K4"/>
    <mergeCell ref="B5:K5"/>
    <mergeCell ref="B6:K6"/>
    <mergeCell ref="B7:K7"/>
  </mergeCells>
  <pageMargins left="0.78740157480314954" right="0" top="0" bottom="0" header="0.51181102362204722" footer="0.39370078740157477"/>
  <pageSetup paperSize="9" scale="46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171C9"/>
    <pageSetUpPr fitToPage="1"/>
  </sheetPr>
  <dimension ref="B1:K58"/>
  <sheetViews>
    <sheetView view="pageBreakPreview" topLeftCell="B7" workbookViewId="0">
      <selection activeCell="A44" sqref="A44:XFD44"/>
    </sheetView>
  </sheetViews>
  <sheetFormatPr defaultColWidth="9.140625" defaultRowHeight="12.75" x14ac:dyDescent="0.2"/>
  <cols>
    <col min="1" max="1" width="1.85546875" style="78" customWidth="1"/>
    <col min="2" max="2" width="32.28515625" style="78" customWidth="1"/>
    <col min="3" max="3" width="13.140625" customWidth="1"/>
    <col min="4" max="4" width="16.42578125" customWidth="1"/>
    <col min="5" max="5" width="23.28515625" customWidth="1"/>
    <col min="6" max="6" width="25" customWidth="1"/>
    <col min="7" max="7" width="18.7109375" customWidth="1"/>
    <col min="8" max="9" width="20.140625" customWidth="1"/>
    <col min="10" max="10" width="21.85546875" customWidth="1"/>
    <col min="11" max="11" width="21.28515625" style="154" customWidth="1"/>
    <col min="12" max="16384" width="9.140625" style="78"/>
  </cols>
  <sheetData>
    <row r="1" spans="2:11" ht="56.25" customHeight="1" x14ac:dyDescent="0.2">
      <c r="B1" s="242" t="s">
        <v>0</v>
      </c>
      <c r="C1" s="242"/>
      <c r="D1" s="242"/>
      <c r="E1" s="242"/>
      <c r="F1" s="242"/>
      <c r="G1" s="242"/>
      <c r="H1" s="242"/>
      <c r="I1" s="242"/>
      <c r="J1" s="242"/>
      <c r="K1" s="242"/>
    </row>
    <row r="2" spans="2:11" ht="24.75" customHeight="1" x14ac:dyDescent="0.25">
      <c r="B2" s="80"/>
      <c r="C2" s="80"/>
      <c r="D2" s="81"/>
      <c r="E2" s="81"/>
      <c r="F2" s="82"/>
      <c r="G2" s="82"/>
      <c r="H2" s="82"/>
      <c r="I2" s="82"/>
      <c r="J2" s="82"/>
      <c r="K2" s="176" t="s">
        <v>116</v>
      </c>
    </row>
    <row r="3" spans="2:11" ht="15.75" x14ac:dyDescent="0.25">
      <c r="B3" s="82"/>
      <c r="C3" s="82"/>
      <c r="D3" s="82"/>
      <c r="E3" s="82"/>
      <c r="F3" s="82"/>
      <c r="G3" s="82"/>
      <c r="H3" s="82"/>
      <c r="I3" s="82"/>
      <c r="J3" s="82"/>
      <c r="K3" s="177"/>
    </row>
    <row r="4" spans="2:11" ht="15.75" customHeight="1" x14ac:dyDescent="0.2">
      <c r="B4" s="243" t="s">
        <v>2</v>
      </c>
      <c r="C4" s="243"/>
      <c r="D4" s="243"/>
      <c r="E4" s="243"/>
      <c r="F4" s="243"/>
      <c r="G4" s="243"/>
      <c r="H4" s="243"/>
      <c r="I4" s="243"/>
      <c r="J4" s="243"/>
      <c r="K4" s="243"/>
    </row>
    <row r="5" spans="2:11" ht="15.75" x14ac:dyDescent="0.2">
      <c r="B5" s="244" t="s">
        <v>3</v>
      </c>
      <c r="C5" s="244"/>
      <c r="D5" s="244"/>
      <c r="E5" s="244"/>
      <c r="F5" s="244"/>
      <c r="G5" s="244"/>
      <c r="H5" s="244"/>
      <c r="I5" s="244"/>
      <c r="J5" s="244"/>
      <c r="K5" s="244"/>
    </row>
    <row r="6" spans="2:11" ht="33" customHeight="1" x14ac:dyDescent="0.2">
      <c r="B6" s="243" t="s">
        <v>4</v>
      </c>
      <c r="C6" s="243"/>
      <c r="D6" s="243"/>
      <c r="E6" s="243"/>
      <c r="F6" s="243"/>
      <c r="G6" s="243"/>
      <c r="H6" s="243"/>
      <c r="I6" s="243"/>
      <c r="J6" s="243"/>
      <c r="K6" s="243"/>
    </row>
    <row r="7" spans="2:11" ht="15.75" x14ac:dyDescent="0.2">
      <c r="B7" s="244" t="s">
        <v>5</v>
      </c>
      <c r="C7" s="244"/>
      <c r="D7" s="244"/>
      <c r="E7" s="244"/>
      <c r="F7" s="244"/>
      <c r="G7" s="244"/>
      <c r="H7" s="244"/>
      <c r="I7" s="244"/>
      <c r="J7" s="244"/>
      <c r="K7" s="244"/>
    </row>
    <row r="8" spans="2:11" ht="15.75" x14ac:dyDescent="0.25">
      <c r="B8" s="82" t="s">
        <v>6</v>
      </c>
      <c r="C8" s="82"/>
      <c r="D8" s="82"/>
      <c r="E8" s="82"/>
      <c r="F8" s="82"/>
      <c r="G8" s="82"/>
      <c r="H8" s="82"/>
      <c r="I8" s="82"/>
      <c r="J8" s="82"/>
      <c r="K8" s="177"/>
    </row>
    <row r="9" spans="2:11" ht="15.75" x14ac:dyDescent="0.25">
      <c r="B9" s="82" t="s">
        <v>7</v>
      </c>
      <c r="C9" s="82"/>
      <c r="D9" s="82"/>
      <c r="E9" s="82"/>
      <c r="F9" s="82"/>
      <c r="G9" s="82"/>
      <c r="H9" s="82"/>
      <c r="I9" s="82"/>
      <c r="J9" s="82"/>
      <c r="K9" s="177"/>
    </row>
    <row r="10" spans="2:11" ht="15" customHeight="1" x14ac:dyDescent="0.2">
      <c r="B10" s="84"/>
      <c r="C10" s="84"/>
      <c r="D10" s="84"/>
      <c r="E10" s="84"/>
      <c r="F10" s="84"/>
      <c r="G10" s="178"/>
      <c r="H10" s="84"/>
      <c r="I10" s="84"/>
      <c r="J10" s="84"/>
      <c r="K10" s="84"/>
    </row>
    <row r="11" spans="2:11" ht="41.25" customHeight="1" x14ac:dyDescent="0.2">
      <c r="B11" s="245" t="s">
        <v>8</v>
      </c>
      <c r="C11" s="246" t="s">
        <v>117</v>
      </c>
      <c r="D11" s="245" t="s">
        <v>10</v>
      </c>
      <c r="E11" s="246" t="s">
        <v>11</v>
      </c>
      <c r="F11" s="246" t="s">
        <v>12</v>
      </c>
      <c r="G11" s="265" t="s">
        <v>118</v>
      </c>
      <c r="H11" s="265"/>
      <c r="I11" s="265"/>
      <c r="J11" s="265"/>
      <c r="K11" s="265"/>
    </row>
    <row r="12" spans="2:11" ht="15" customHeight="1" x14ac:dyDescent="0.2">
      <c r="B12" s="245"/>
      <c r="C12" s="248"/>
      <c r="D12" s="245"/>
      <c r="E12" s="247"/>
      <c r="F12" s="248"/>
      <c r="G12" s="266" t="s">
        <v>14</v>
      </c>
      <c r="H12" s="267"/>
      <c r="I12" s="268"/>
      <c r="J12" s="180"/>
      <c r="K12" s="265" t="s">
        <v>16</v>
      </c>
    </row>
    <row r="13" spans="2:11" ht="150" customHeight="1" x14ac:dyDescent="0.2">
      <c r="B13" s="245"/>
      <c r="C13" s="249"/>
      <c r="D13" s="245"/>
      <c r="E13" s="247"/>
      <c r="F13" s="249"/>
      <c r="G13" s="181" t="s">
        <v>17</v>
      </c>
      <c r="H13" s="179" t="s">
        <v>18</v>
      </c>
      <c r="I13" s="179" t="s">
        <v>19</v>
      </c>
      <c r="J13" s="182" t="s">
        <v>15</v>
      </c>
      <c r="K13" s="265"/>
    </row>
    <row r="14" spans="2:11" x14ac:dyDescent="0.2">
      <c r="B14" s="183">
        <v>1</v>
      </c>
      <c r="C14" s="183">
        <v>2</v>
      </c>
      <c r="D14" s="183">
        <v>3</v>
      </c>
      <c r="E14" s="183">
        <v>4</v>
      </c>
      <c r="F14" s="184">
        <v>5</v>
      </c>
      <c r="G14" s="183">
        <v>6</v>
      </c>
      <c r="H14" s="183">
        <v>7</v>
      </c>
      <c r="I14" s="185">
        <v>8</v>
      </c>
      <c r="J14" s="186">
        <v>9</v>
      </c>
      <c r="K14" s="187">
        <v>10</v>
      </c>
    </row>
    <row r="15" spans="2:11" ht="18" customHeight="1" x14ac:dyDescent="0.25">
      <c r="B15" s="18" t="s">
        <v>20</v>
      </c>
      <c r="C15" s="188">
        <v>3</v>
      </c>
      <c r="D15" s="189">
        <v>33</v>
      </c>
      <c r="E15" s="189">
        <v>117649</v>
      </c>
      <c r="F15" s="190">
        <v>117649</v>
      </c>
      <c r="G15" s="190">
        <f t="shared" ref="G15:G48" si="0">ROUNDUP((C15*D15*F15)/1000,1)</f>
        <v>11647.300000000001</v>
      </c>
      <c r="H15" s="190">
        <f>'2028 год КАПВЗНОС  '!E6</f>
        <v>132</v>
      </c>
      <c r="I15" s="190"/>
      <c r="J15" s="190">
        <v>168.60000000000002</v>
      </c>
      <c r="K15" s="191">
        <f t="shared" ref="K15:K48" si="1">G15+H15+I15+J15</f>
        <v>11947.900000000001</v>
      </c>
    </row>
    <row r="16" spans="2:11" ht="18" customHeight="1" x14ac:dyDescent="0.25">
      <c r="B16" s="18" t="s">
        <v>21</v>
      </c>
      <c r="C16" s="188">
        <v>7</v>
      </c>
      <c r="D16" s="189">
        <v>33</v>
      </c>
      <c r="E16" s="189">
        <v>117649</v>
      </c>
      <c r="F16" s="190">
        <v>117649</v>
      </c>
      <c r="G16" s="190">
        <f t="shared" si="0"/>
        <v>27177</v>
      </c>
      <c r="H16" s="190">
        <f>'2028 год КАПВЗНОС  '!E7</f>
        <v>1017.1</v>
      </c>
      <c r="I16" s="190"/>
      <c r="J16" s="190">
        <v>349.1</v>
      </c>
      <c r="K16" s="191">
        <f t="shared" si="1"/>
        <v>28543.199999999997</v>
      </c>
    </row>
    <row r="17" spans="2:11" ht="18" customHeight="1" x14ac:dyDescent="0.25">
      <c r="B17" s="18" t="s">
        <v>22</v>
      </c>
      <c r="C17" s="188">
        <v>23</v>
      </c>
      <c r="D17" s="189">
        <v>33</v>
      </c>
      <c r="E17" s="189">
        <v>117649</v>
      </c>
      <c r="F17" s="190">
        <v>117649</v>
      </c>
      <c r="G17" s="190">
        <f t="shared" si="0"/>
        <v>89295.6</v>
      </c>
      <c r="H17" s="190">
        <f>'2028 год КАПВЗНОС  '!E8</f>
        <v>577.20000000000005</v>
      </c>
      <c r="I17" s="190"/>
      <c r="J17" s="190">
        <v>1028.9000000000001</v>
      </c>
      <c r="K17" s="191">
        <f t="shared" si="1"/>
        <v>90901.7</v>
      </c>
    </row>
    <row r="18" spans="2:11" ht="18" customHeight="1" x14ac:dyDescent="0.25">
      <c r="B18" s="18" t="s">
        <v>23</v>
      </c>
      <c r="C18" s="188">
        <v>12</v>
      </c>
      <c r="D18" s="189">
        <v>33</v>
      </c>
      <c r="E18" s="189">
        <v>117649</v>
      </c>
      <c r="F18" s="190">
        <v>117649</v>
      </c>
      <c r="G18" s="190">
        <f t="shared" si="0"/>
        <v>46589.1</v>
      </c>
      <c r="H18" s="190">
        <f>'2028 год КАПВЗНОС  '!E9</f>
        <v>97.8</v>
      </c>
      <c r="I18" s="190"/>
      <c r="J18" s="190">
        <v>492.90000000000003</v>
      </c>
      <c r="K18" s="191">
        <f t="shared" si="1"/>
        <v>47179.8</v>
      </c>
    </row>
    <row r="19" spans="2:11" ht="18" customHeight="1" x14ac:dyDescent="0.25">
      <c r="B19" s="18" t="s">
        <v>24</v>
      </c>
      <c r="C19" s="188">
        <v>4</v>
      </c>
      <c r="D19" s="189">
        <v>33</v>
      </c>
      <c r="E19" s="189">
        <v>117649</v>
      </c>
      <c r="F19" s="190">
        <v>117649</v>
      </c>
      <c r="G19" s="190">
        <f t="shared" si="0"/>
        <v>15529.7</v>
      </c>
      <c r="H19" s="190">
        <f>'2028 год КАПВЗНОС  '!E10</f>
        <v>77.899999999999991</v>
      </c>
      <c r="I19" s="190"/>
      <c r="J19" s="190">
        <v>313.50000000000006</v>
      </c>
      <c r="K19" s="191">
        <f t="shared" si="1"/>
        <v>15921.1</v>
      </c>
    </row>
    <row r="20" spans="2:11" ht="18" customHeight="1" x14ac:dyDescent="0.25">
      <c r="B20" s="18" t="s">
        <v>25</v>
      </c>
      <c r="C20" s="188">
        <v>6</v>
      </c>
      <c r="D20" s="189">
        <v>33</v>
      </c>
      <c r="E20" s="189">
        <v>117649</v>
      </c>
      <c r="F20" s="190">
        <v>117649</v>
      </c>
      <c r="G20" s="190">
        <f t="shared" si="0"/>
        <v>23294.6</v>
      </c>
      <c r="H20" s="190">
        <f>'2028 год КАПВЗНОС  '!E11</f>
        <v>47.9</v>
      </c>
      <c r="I20" s="190"/>
      <c r="J20" s="190">
        <v>236.70000000000002</v>
      </c>
      <c r="K20" s="191">
        <f t="shared" si="1"/>
        <v>23579.200000000001</v>
      </c>
    </row>
    <row r="21" spans="2:11" ht="18" customHeight="1" x14ac:dyDescent="0.25">
      <c r="B21" s="18" t="s">
        <v>26</v>
      </c>
      <c r="C21" s="188">
        <v>28</v>
      </c>
      <c r="D21" s="189">
        <v>33</v>
      </c>
      <c r="E21" s="189">
        <v>117649</v>
      </c>
      <c r="F21" s="190">
        <v>117649</v>
      </c>
      <c r="G21" s="190">
        <f t="shared" si="0"/>
        <v>108707.70000000001</v>
      </c>
      <c r="H21" s="190">
        <f>'2028 год КАПВЗНОС  '!E12</f>
        <v>227.79999999999998</v>
      </c>
      <c r="I21" s="190"/>
      <c r="J21" s="190">
        <v>1221.1000000000001</v>
      </c>
      <c r="K21" s="191">
        <f t="shared" si="1"/>
        <v>110156.60000000002</v>
      </c>
    </row>
    <row r="22" spans="2:11" ht="18" customHeight="1" x14ac:dyDescent="0.25">
      <c r="B22" s="18" t="s">
        <v>27</v>
      </c>
      <c r="C22" s="188">
        <v>17</v>
      </c>
      <c r="D22" s="189">
        <v>33</v>
      </c>
      <c r="E22" s="189">
        <v>117649</v>
      </c>
      <c r="F22" s="190">
        <v>117649</v>
      </c>
      <c r="G22" s="190">
        <f t="shared" si="0"/>
        <v>66001.100000000006</v>
      </c>
      <c r="H22" s="190">
        <f>'2028 год КАПВЗНОС  '!E13</f>
        <v>526.4</v>
      </c>
      <c r="I22" s="190"/>
      <c r="J22" s="190">
        <v>850.50000000000011</v>
      </c>
      <c r="K22" s="191">
        <f t="shared" si="1"/>
        <v>67378</v>
      </c>
    </row>
    <row r="23" spans="2:11" ht="18" customHeight="1" x14ac:dyDescent="0.25">
      <c r="B23" s="24" t="s">
        <v>28</v>
      </c>
      <c r="C23" s="192">
        <v>18</v>
      </c>
      <c r="D23" s="189">
        <v>33</v>
      </c>
      <c r="E23" s="189">
        <v>117649</v>
      </c>
      <c r="F23" s="190">
        <v>117649</v>
      </c>
      <c r="G23" s="190">
        <f t="shared" si="0"/>
        <v>69883.600000000006</v>
      </c>
      <c r="H23" s="190">
        <f>'2028 год КАПВЗНОС  '!E14</f>
        <v>286.90000000000003</v>
      </c>
      <c r="I23" s="190"/>
      <c r="J23" s="190">
        <v>466.80000000000007</v>
      </c>
      <c r="K23" s="191">
        <f t="shared" si="1"/>
        <v>70637.3</v>
      </c>
    </row>
    <row r="24" spans="2:11" ht="18" customHeight="1" x14ac:dyDescent="0.25">
      <c r="B24" s="24" t="s">
        <v>29</v>
      </c>
      <c r="C24" s="192">
        <v>24</v>
      </c>
      <c r="D24" s="189">
        <v>33</v>
      </c>
      <c r="E24" s="189">
        <v>117649</v>
      </c>
      <c r="F24" s="190">
        <v>117649</v>
      </c>
      <c r="G24" s="190">
        <f t="shared" si="0"/>
        <v>93178.1</v>
      </c>
      <c r="H24" s="190">
        <f>'2028 год КАПВЗНОС  '!E15</f>
        <v>811.80000000000007</v>
      </c>
      <c r="I24" s="190"/>
      <c r="J24" s="190">
        <v>1053.7</v>
      </c>
      <c r="K24" s="191">
        <f t="shared" si="1"/>
        <v>95043.6</v>
      </c>
    </row>
    <row r="25" spans="2:11" ht="18" customHeight="1" x14ac:dyDescent="0.25">
      <c r="B25" s="24" t="s">
        <v>30</v>
      </c>
      <c r="C25" s="192">
        <v>16</v>
      </c>
      <c r="D25" s="189">
        <v>33</v>
      </c>
      <c r="E25" s="189">
        <v>117649</v>
      </c>
      <c r="F25" s="190">
        <v>117649</v>
      </c>
      <c r="G25" s="190">
        <f t="shared" si="0"/>
        <v>62118.7</v>
      </c>
      <c r="H25" s="190">
        <f>'2028 год КАПВЗНОС  '!E16</f>
        <v>300.5</v>
      </c>
      <c r="I25" s="190"/>
      <c r="J25" s="190">
        <v>854.90000000000009</v>
      </c>
      <c r="K25" s="191">
        <f t="shared" si="1"/>
        <v>63274.1</v>
      </c>
    </row>
    <row r="26" spans="2:11" ht="18" customHeight="1" x14ac:dyDescent="0.25">
      <c r="B26" s="24" t="s">
        <v>31</v>
      </c>
      <c r="C26" s="192">
        <v>9</v>
      </c>
      <c r="D26" s="189">
        <v>33</v>
      </c>
      <c r="E26" s="189">
        <v>117649</v>
      </c>
      <c r="F26" s="190">
        <v>117649</v>
      </c>
      <c r="G26" s="190">
        <f t="shared" si="0"/>
        <v>34941.799999999996</v>
      </c>
      <c r="H26" s="190">
        <f>'2028 год КАПВЗНОС  '!E17</f>
        <v>71.899999999999991</v>
      </c>
      <c r="I26" s="190"/>
      <c r="J26" s="190">
        <v>262.70000000000005</v>
      </c>
      <c r="K26" s="191">
        <f t="shared" si="1"/>
        <v>35276.399999999994</v>
      </c>
    </row>
    <row r="27" spans="2:11" ht="18" customHeight="1" x14ac:dyDescent="0.25">
      <c r="B27" s="24" t="s">
        <v>32</v>
      </c>
      <c r="C27" s="192">
        <v>21</v>
      </c>
      <c r="D27" s="189">
        <v>33</v>
      </c>
      <c r="E27" s="189">
        <v>117649</v>
      </c>
      <c r="F27" s="190">
        <v>117649</v>
      </c>
      <c r="G27" s="190">
        <f t="shared" si="0"/>
        <v>81530.8</v>
      </c>
      <c r="H27" s="190">
        <f>'2028 год КАПВЗНОС  '!E18</f>
        <v>453.70000000000005</v>
      </c>
      <c r="I27" s="190"/>
      <c r="J27" s="190">
        <v>979.10000000000014</v>
      </c>
      <c r="K27" s="191">
        <f t="shared" si="1"/>
        <v>82963.600000000006</v>
      </c>
    </row>
    <row r="28" spans="2:11" ht="18" customHeight="1" x14ac:dyDescent="0.25">
      <c r="B28" s="24" t="s">
        <v>33</v>
      </c>
      <c r="C28" s="192">
        <v>0</v>
      </c>
      <c r="D28" s="189">
        <v>33</v>
      </c>
      <c r="E28" s="189">
        <v>117649</v>
      </c>
      <c r="F28" s="190">
        <v>117649</v>
      </c>
      <c r="G28" s="190">
        <f t="shared" si="0"/>
        <v>0</v>
      </c>
      <c r="H28" s="190">
        <f>'2028 год КАПВЗНОС  '!E19</f>
        <v>853.7</v>
      </c>
      <c r="I28" s="190"/>
      <c r="J28" s="190">
        <v>29.200000000000003</v>
      </c>
      <c r="K28" s="191">
        <f t="shared" si="1"/>
        <v>882.90000000000009</v>
      </c>
    </row>
    <row r="29" spans="2:11" ht="18" customHeight="1" x14ac:dyDescent="0.25">
      <c r="B29" s="24" t="s">
        <v>34</v>
      </c>
      <c r="C29" s="192">
        <v>29</v>
      </c>
      <c r="D29" s="189">
        <v>33</v>
      </c>
      <c r="E29" s="189">
        <v>117649</v>
      </c>
      <c r="F29" s="190">
        <v>117649</v>
      </c>
      <c r="G29" s="190">
        <f t="shared" si="0"/>
        <v>112590.1</v>
      </c>
      <c r="H29" s="190">
        <f>'2028 год КАПВЗНОС  '!E20</f>
        <v>819.6</v>
      </c>
      <c r="I29" s="190"/>
      <c r="J29" s="190">
        <v>1109.8000000000002</v>
      </c>
      <c r="K29" s="191">
        <f t="shared" si="1"/>
        <v>114519.50000000001</v>
      </c>
    </row>
    <row r="30" spans="2:11" ht="18" customHeight="1" x14ac:dyDescent="0.25">
      <c r="B30" s="24" t="s">
        <v>35</v>
      </c>
      <c r="C30" s="192">
        <v>1</v>
      </c>
      <c r="D30" s="189">
        <v>33</v>
      </c>
      <c r="E30" s="189">
        <v>117649</v>
      </c>
      <c r="F30" s="190">
        <v>117649</v>
      </c>
      <c r="G30" s="190">
        <f t="shared" si="0"/>
        <v>3882.5</v>
      </c>
      <c r="H30" s="190">
        <f>'2028 год КАПВЗНОС  '!E21</f>
        <v>0</v>
      </c>
      <c r="I30" s="190"/>
      <c r="J30" s="190">
        <v>44.4</v>
      </c>
      <c r="K30" s="191">
        <f t="shared" si="1"/>
        <v>3926.9</v>
      </c>
    </row>
    <row r="31" spans="2:11" ht="18" customHeight="1" x14ac:dyDescent="0.25">
      <c r="B31" s="24" t="s">
        <v>36</v>
      </c>
      <c r="C31" s="192">
        <v>15</v>
      </c>
      <c r="D31" s="189">
        <v>33</v>
      </c>
      <c r="E31" s="189">
        <v>117649</v>
      </c>
      <c r="F31" s="190">
        <v>117649</v>
      </c>
      <c r="G31" s="190">
        <f t="shared" si="0"/>
        <v>58236.299999999996</v>
      </c>
      <c r="H31" s="190">
        <f>'2028 год КАПВЗНОС  '!E22</f>
        <v>111.69999999999999</v>
      </c>
      <c r="I31" s="190"/>
      <c r="J31" s="190">
        <v>713.30000000000007</v>
      </c>
      <c r="K31" s="191">
        <f t="shared" si="1"/>
        <v>59061.299999999996</v>
      </c>
    </row>
    <row r="32" spans="2:11" ht="18" customHeight="1" x14ac:dyDescent="0.25">
      <c r="B32" s="24" t="s">
        <v>37</v>
      </c>
      <c r="C32" s="192">
        <v>31</v>
      </c>
      <c r="D32" s="189">
        <v>33</v>
      </c>
      <c r="E32" s="189">
        <v>117649</v>
      </c>
      <c r="F32" s="190">
        <v>117649</v>
      </c>
      <c r="G32" s="190">
        <f t="shared" si="0"/>
        <v>120355</v>
      </c>
      <c r="H32" s="190">
        <f>'2028 год КАПВЗНОС  '!E23</f>
        <v>1098.1999999999998</v>
      </c>
      <c r="I32" s="190"/>
      <c r="J32" s="190">
        <v>1597.3000000000002</v>
      </c>
      <c r="K32" s="191">
        <f t="shared" si="1"/>
        <v>123050.5</v>
      </c>
    </row>
    <row r="33" spans="2:11" ht="18" customHeight="1" x14ac:dyDescent="0.25">
      <c r="B33" s="24" t="s">
        <v>38</v>
      </c>
      <c r="C33" s="192">
        <v>67</v>
      </c>
      <c r="D33" s="189">
        <v>33</v>
      </c>
      <c r="E33" s="189">
        <v>117649</v>
      </c>
      <c r="F33" s="190">
        <v>141179</v>
      </c>
      <c r="G33" s="190">
        <f t="shared" si="0"/>
        <v>312146.8</v>
      </c>
      <c r="H33" s="190">
        <f>'2028 год КАПВЗНОС  '!E24</f>
        <v>700.30000000000007</v>
      </c>
      <c r="I33" s="190"/>
      <c r="J33" s="190">
        <v>2695.8</v>
      </c>
      <c r="K33" s="191">
        <f t="shared" si="1"/>
        <v>315542.89999999997</v>
      </c>
    </row>
    <row r="34" spans="2:11" ht="18" customHeight="1" x14ac:dyDescent="0.25">
      <c r="B34" s="24" t="s">
        <v>39</v>
      </c>
      <c r="C34" s="192">
        <v>28</v>
      </c>
      <c r="D34" s="189">
        <v>33</v>
      </c>
      <c r="E34" s="189">
        <v>117649</v>
      </c>
      <c r="F34" s="190">
        <v>117649</v>
      </c>
      <c r="G34" s="190">
        <f t="shared" si="0"/>
        <v>108707.70000000001</v>
      </c>
      <c r="H34" s="190">
        <f>'2028 год КАПВЗНОС  '!E25</f>
        <v>181</v>
      </c>
      <c r="I34" s="190"/>
      <c r="J34" s="190">
        <v>728.4</v>
      </c>
      <c r="K34" s="191">
        <f t="shared" si="1"/>
        <v>109617.1</v>
      </c>
    </row>
    <row r="35" spans="2:11" ht="18" customHeight="1" x14ac:dyDescent="0.25">
      <c r="B35" s="24" t="s">
        <v>40</v>
      </c>
      <c r="C35" s="192">
        <v>4</v>
      </c>
      <c r="D35" s="189">
        <v>33</v>
      </c>
      <c r="E35" s="189">
        <v>117649</v>
      </c>
      <c r="F35" s="190">
        <v>117649</v>
      </c>
      <c r="G35" s="190">
        <f t="shared" si="0"/>
        <v>15529.7</v>
      </c>
      <c r="H35" s="190">
        <f>'2028 год КАПВЗНОС  '!E26</f>
        <v>51.1</v>
      </c>
      <c r="I35" s="190"/>
      <c r="J35" s="190">
        <v>245.4</v>
      </c>
      <c r="K35" s="191">
        <f t="shared" si="1"/>
        <v>15826.2</v>
      </c>
    </row>
    <row r="36" spans="2:11" ht="18" customHeight="1" x14ac:dyDescent="0.25">
      <c r="B36" s="24" t="s">
        <v>41</v>
      </c>
      <c r="C36" s="192">
        <v>0</v>
      </c>
      <c r="D36" s="189">
        <v>33</v>
      </c>
      <c r="E36" s="189">
        <v>117649</v>
      </c>
      <c r="F36" s="190">
        <v>117649</v>
      </c>
      <c r="G36" s="190">
        <f t="shared" si="0"/>
        <v>0</v>
      </c>
      <c r="H36" s="190">
        <f>'2028 год КАПВЗНОС  '!E27</f>
        <v>632.20000000000005</v>
      </c>
      <c r="I36" s="190"/>
      <c r="J36" s="190">
        <v>379.40000000000003</v>
      </c>
      <c r="K36" s="191">
        <f t="shared" si="1"/>
        <v>1011.6000000000001</v>
      </c>
    </row>
    <row r="37" spans="2:11" ht="18" customHeight="1" x14ac:dyDescent="0.25">
      <c r="B37" s="24" t="s">
        <v>42</v>
      </c>
      <c r="C37" s="192">
        <v>8</v>
      </c>
      <c r="D37" s="189">
        <v>33</v>
      </c>
      <c r="E37" s="189">
        <v>117649</v>
      </c>
      <c r="F37" s="190">
        <v>117649</v>
      </c>
      <c r="G37" s="190">
        <f t="shared" si="0"/>
        <v>31059.399999999998</v>
      </c>
      <c r="H37" s="190">
        <f>'2028 год КАПВЗНОС  '!E28</f>
        <v>1036.6999999999998</v>
      </c>
      <c r="I37" s="190"/>
      <c r="J37" s="190">
        <v>389.20000000000005</v>
      </c>
      <c r="K37" s="191">
        <f t="shared" si="1"/>
        <v>32485.3</v>
      </c>
    </row>
    <row r="38" spans="2:11" ht="18" customHeight="1" x14ac:dyDescent="0.25">
      <c r="B38" s="24" t="s">
        <v>43</v>
      </c>
      <c r="C38" s="192">
        <v>28</v>
      </c>
      <c r="D38" s="189">
        <v>33</v>
      </c>
      <c r="E38" s="189">
        <v>117649</v>
      </c>
      <c r="F38" s="190">
        <v>117649</v>
      </c>
      <c r="G38" s="190">
        <f t="shared" si="0"/>
        <v>108707.70000000001</v>
      </c>
      <c r="H38" s="190">
        <f>'2028 год КАПВЗНОС  '!E29</f>
        <v>869.2</v>
      </c>
      <c r="I38" s="190"/>
      <c r="J38" s="190">
        <v>1590.8000000000002</v>
      </c>
      <c r="K38" s="191">
        <f t="shared" si="1"/>
        <v>111167.70000000001</v>
      </c>
    </row>
    <row r="39" spans="2:11" ht="18" customHeight="1" x14ac:dyDescent="0.25">
      <c r="B39" s="24" t="s">
        <v>44</v>
      </c>
      <c r="C39" s="192">
        <v>13</v>
      </c>
      <c r="D39" s="189">
        <v>33</v>
      </c>
      <c r="E39" s="189">
        <v>117649</v>
      </c>
      <c r="F39" s="190">
        <v>117649</v>
      </c>
      <c r="G39" s="190">
        <f t="shared" si="0"/>
        <v>50471.5</v>
      </c>
      <c r="H39" s="190">
        <f>'2028 год КАПВЗНОС  '!E30</f>
        <v>169.5</v>
      </c>
      <c r="I39" s="190"/>
      <c r="J39" s="190">
        <v>527.5</v>
      </c>
      <c r="K39" s="191">
        <f t="shared" si="1"/>
        <v>51168.5</v>
      </c>
    </row>
    <row r="40" spans="2:11" ht="18" customHeight="1" x14ac:dyDescent="0.25">
      <c r="B40" s="24" t="s">
        <v>45</v>
      </c>
      <c r="C40" s="192">
        <v>8</v>
      </c>
      <c r="D40" s="189">
        <v>33</v>
      </c>
      <c r="E40" s="189">
        <v>117649</v>
      </c>
      <c r="F40" s="190">
        <v>117649</v>
      </c>
      <c r="G40" s="190">
        <f t="shared" si="0"/>
        <v>31059.399999999998</v>
      </c>
      <c r="H40" s="190">
        <f>'2028 год КАПВЗНОС  '!E31</f>
        <v>52.2</v>
      </c>
      <c r="I40" s="190"/>
      <c r="J40" s="190">
        <v>325.39999999999998</v>
      </c>
      <c r="K40" s="191">
        <f t="shared" si="1"/>
        <v>31437</v>
      </c>
    </row>
    <row r="41" spans="2:11" ht="18" customHeight="1" x14ac:dyDescent="0.25">
      <c r="B41" s="24" t="s">
        <v>46</v>
      </c>
      <c r="C41" s="192">
        <v>1</v>
      </c>
      <c r="D41" s="189">
        <v>33</v>
      </c>
      <c r="E41" s="189">
        <v>117649</v>
      </c>
      <c r="F41" s="190">
        <v>117649</v>
      </c>
      <c r="G41" s="190">
        <f t="shared" si="0"/>
        <v>3882.5</v>
      </c>
      <c r="H41" s="190">
        <f>'2028 год КАПВЗНОС  '!E32</f>
        <v>995.6</v>
      </c>
      <c r="I41" s="190"/>
      <c r="J41" s="190">
        <v>547</v>
      </c>
      <c r="K41" s="191">
        <f t="shared" si="1"/>
        <v>5425.1</v>
      </c>
    </row>
    <row r="42" spans="2:11" ht="18" customHeight="1" x14ac:dyDescent="0.25">
      <c r="B42" s="24" t="s">
        <v>47</v>
      </c>
      <c r="C42" s="192">
        <v>44</v>
      </c>
      <c r="D42" s="189">
        <v>33</v>
      </c>
      <c r="E42" s="189">
        <v>117649</v>
      </c>
      <c r="F42" s="190">
        <v>117649</v>
      </c>
      <c r="G42" s="190">
        <f t="shared" si="0"/>
        <v>170826.4</v>
      </c>
      <c r="H42" s="190">
        <f>'2028 год КАПВЗНОС  '!E33</f>
        <v>1780.3</v>
      </c>
      <c r="I42" s="190"/>
      <c r="J42" s="190">
        <v>1570.1000000000001</v>
      </c>
      <c r="K42" s="191">
        <f t="shared" si="1"/>
        <v>174176.8</v>
      </c>
    </row>
    <row r="43" spans="2:11" ht="18" customHeight="1" x14ac:dyDescent="0.25">
      <c r="B43" s="24" t="s">
        <v>48</v>
      </c>
      <c r="C43" s="192">
        <v>20</v>
      </c>
      <c r="D43" s="189">
        <v>33</v>
      </c>
      <c r="E43" s="189">
        <v>117649</v>
      </c>
      <c r="F43" s="190">
        <v>117649</v>
      </c>
      <c r="G43" s="190">
        <f t="shared" si="0"/>
        <v>77648.400000000009</v>
      </c>
      <c r="H43" s="190">
        <f>'2028 год КАПВЗНОС  '!E34</f>
        <v>74.599999999999994</v>
      </c>
      <c r="I43" s="190"/>
      <c r="J43" s="190">
        <v>574.9</v>
      </c>
      <c r="K43" s="191">
        <f t="shared" si="1"/>
        <v>78297.900000000009</v>
      </c>
    </row>
    <row r="44" spans="2:11" ht="18" customHeight="1" x14ac:dyDescent="0.25">
      <c r="B44" s="24" t="s">
        <v>49</v>
      </c>
      <c r="C44" s="192">
        <v>0</v>
      </c>
      <c r="D44" s="189">
        <v>33</v>
      </c>
      <c r="E44" s="189">
        <v>117649</v>
      </c>
      <c r="F44" s="190">
        <v>117649</v>
      </c>
      <c r="G44" s="190">
        <f t="shared" si="0"/>
        <v>0</v>
      </c>
      <c r="H44" s="190">
        <f>'2028 год КАПВЗНОС  '!E35</f>
        <v>233.5</v>
      </c>
      <c r="I44" s="190"/>
      <c r="J44" s="190">
        <v>204.3</v>
      </c>
      <c r="K44" s="191">
        <f t="shared" si="1"/>
        <v>437.8</v>
      </c>
    </row>
    <row r="45" spans="2:11" ht="15" x14ac:dyDescent="0.25">
      <c r="B45" s="24" t="s">
        <v>50</v>
      </c>
      <c r="C45" s="192">
        <v>41</v>
      </c>
      <c r="D45" s="189">
        <v>33</v>
      </c>
      <c r="E45" s="189">
        <v>117649</v>
      </c>
      <c r="F45" s="190">
        <v>141179</v>
      </c>
      <c r="G45" s="190">
        <f t="shared" si="0"/>
        <v>191015.2</v>
      </c>
      <c r="H45" s="190">
        <f>'2028 год КАПВЗНОС  '!E36</f>
        <v>64.899999999999991</v>
      </c>
      <c r="I45" s="190"/>
      <c r="J45" s="190">
        <v>892.50000000000011</v>
      </c>
      <c r="K45" s="191">
        <f t="shared" si="1"/>
        <v>191972.6</v>
      </c>
    </row>
    <row r="46" spans="2:11" ht="18" customHeight="1" x14ac:dyDescent="0.25">
      <c r="B46" s="29" t="s">
        <v>51</v>
      </c>
      <c r="C46" s="192">
        <v>33</v>
      </c>
      <c r="D46" s="189">
        <v>33</v>
      </c>
      <c r="E46" s="189">
        <v>117649</v>
      </c>
      <c r="F46" s="190">
        <v>141179</v>
      </c>
      <c r="G46" s="190">
        <f t="shared" si="0"/>
        <v>153744</v>
      </c>
      <c r="H46" s="190">
        <f>'2028 год КАПВЗНОС  '!E37</f>
        <v>14.1</v>
      </c>
      <c r="I46" s="190"/>
      <c r="J46" s="190">
        <v>1569.2</v>
      </c>
      <c r="K46" s="191">
        <f t="shared" si="1"/>
        <v>155327.30000000002</v>
      </c>
    </row>
    <row r="47" spans="2:11" ht="18" customHeight="1" x14ac:dyDescent="0.25">
      <c r="B47" s="29" t="s">
        <v>52</v>
      </c>
      <c r="C47" s="192">
        <v>2</v>
      </c>
      <c r="D47" s="189">
        <v>33</v>
      </c>
      <c r="E47" s="189">
        <v>117649</v>
      </c>
      <c r="F47" s="190">
        <v>141179</v>
      </c>
      <c r="G47" s="190">
        <f t="shared" si="0"/>
        <v>9317.9</v>
      </c>
      <c r="H47" s="190">
        <f>'2028 год КАПВЗНОС  '!E38</f>
        <v>16.3</v>
      </c>
      <c r="I47" s="190"/>
      <c r="J47" s="190">
        <v>69.2</v>
      </c>
      <c r="K47" s="191">
        <f t="shared" si="1"/>
        <v>9403.4</v>
      </c>
    </row>
    <row r="48" spans="2:11" ht="18" customHeight="1" x14ac:dyDescent="0.25">
      <c r="B48" s="29" t="s">
        <v>53</v>
      </c>
      <c r="C48" s="192">
        <v>9</v>
      </c>
      <c r="D48" s="189">
        <v>33</v>
      </c>
      <c r="E48" s="189">
        <v>117649</v>
      </c>
      <c r="F48" s="190">
        <v>141179</v>
      </c>
      <c r="G48" s="190">
        <f t="shared" si="0"/>
        <v>41930.199999999997</v>
      </c>
      <c r="H48" s="190">
        <f>'2028 год КАПВЗНОС  '!E39</f>
        <v>594.9</v>
      </c>
      <c r="I48" s="190"/>
      <c r="J48" s="190">
        <v>719.90000000000009</v>
      </c>
      <c r="K48" s="191">
        <f t="shared" si="1"/>
        <v>43245</v>
      </c>
    </row>
    <row r="49" spans="2:11" s="154" customFormat="1" ht="18" customHeight="1" x14ac:dyDescent="0.25">
      <c r="B49" s="34" t="s">
        <v>54</v>
      </c>
      <c r="C49" s="193">
        <f>SUM(C15:C48)</f>
        <v>570</v>
      </c>
      <c r="D49" s="194"/>
      <c r="E49" s="189"/>
      <c r="F49" s="195"/>
      <c r="G49" s="191">
        <f>SUM(G15:G48)</f>
        <v>2331005.7999999998</v>
      </c>
      <c r="H49" s="191">
        <f>SUM(H15:H48)</f>
        <v>14978.500000000002</v>
      </c>
      <c r="I49" s="191">
        <f>SUM(I15:I48)</f>
        <v>0</v>
      </c>
      <c r="J49" s="191">
        <v>24801.500000000004</v>
      </c>
      <c r="K49" s="191">
        <f>SUM(K15:K48)</f>
        <v>2370785.7999999998</v>
      </c>
    </row>
    <row r="50" spans="2:11" ht="18" customHeight="1" x14ac:dyDescent="0.25">
      <c r="B50" s="29" t="s">
        <v>55</v>
      </c>
      <c r="C50" s="192">
        <v>384</v>
      </c>
      <c r="D50" s="189">
        <v>33</v>
      </c>
      <c r="E50" s="189">
        <v>117649</v>
      </c>
      <c r="F50" s="190">
        <v>164709</v>
      </c>
      <c r="G50" s="190">
        <f>ROUNDUP((C50*D50*F50)/1000,1)</f>
        <v>2087192.5</v>
      </c>
      <c r="H50" s="190">
        <f>'2028 год КАПВЗНОС  '!E41</f>
        <v>8921.3000000000011</v>
      </c>
      <c r="I50" s="190">
        <f>'2028 Софин'!H15</f>
        <v>126486.09999999998</v>
      </c>
      <c r="J50" s="190">
        <v>17935.899999999998</v>
      </c>
      <c r="K50" s="191">
        <f>G50+H50+I50+J50</f>
        <v>2240535.7999999998</v>
      </c>
    </row>
    <row r="51" spans="2:11" s="154" customFormat="1" ht="17.25" customHeight="1" x14ac:dyDescent="0.2">
      <c r="B51" s="196" t="s">
        <v>56</v>
      </c>
      <c r="C51" s="197">
        <f>C49+C50</f>
        <v>954</v>
      </c>
      <c r="D51" s="197"/>
      <c r="E51" s="197"/>
      <c r="F51" s="197"/>
      <c r="G51" s="191">
        <f>G50+G49</f>
        <v>4418198.3</v>
      </c>
      <c r="H51" s="191">
        <f>H50+H49</f>
        <v>23899.800000000003</v>
      </c>
      <c r="I51" s="191">
        <f>I50+I49</f>
        <v>126486.09999999998</v>
      </c>
      <c r="J51" s="191">
        <v>42737.4</v>
      </c>
      <c r="K51" s="191">
        <f>K50+K49</f>
        <v>4611321.5999999996</v>
      </c>
    </row>
    <row r="52" spans="2:11" s="154" customFormat="1" ht="17.25" customHeight="1" x14ac:dyDescent="0.2">
      <c r="B52" s="198"/>
      <c r="C52" s="199"/>
      <c r="D52" s="199"/>
      <c r="E52" s="199"/>
      <c r="F52" s="199"/>
      <c r="G52" s="200"/>
      <c r="H52" s="200"/>
      <c r="I52" s="200"/>
      <c r="J52" s="200"/>
      <c r="K52" s="200"/>
    </row>
    <row r="53" spans="2:11" ht="15.75" customHeight="1" x14ac:dyDescent="0.2">
      <c r="B53" s="201"/>
      <c r="C53" s="201"/>
      <c r="D53" s="201"/>
      <c r="E53" s="201"/>
      <c r="F53" s="201"/>
      <c r="G53" s="201"/>
      <c r="H53" s="201"/>
      <c r="I53" s="201"/>
      <c r="J53" s="201"/>
      <c r="K53" s="201"/>
    </row>
    <row r="54" spans="2:11" ht="15.75" customHeight="1" x14ac:dyDescent="0.2">
      <c r="B54" s="201"/>
      <c r="C54" s="201"/>
      <c r="D54" s="201"/>
      <c r="E54" s="201"/>
      <c r="F54" s="201"/>
      <c r="G54" s="201"/>
      <c r="H54" s="201"/>
      <c r="I54" s="201"/>
      <c r="J54" s="201"/>
      <c r="K54" s="201"/>
    </row>
    <row r="55" spans="2:11" ht="15.75" customHeight="1" x14ac:dyDescent="0.2">
      <c r="B55" s="201"/>
      <c r="C55" s="201"/>
      <c r="D55" s="201"/>
      <c r="E55" s="201"/>
      <c r="F55" s="201"/>
      <c r="G55" s="201"/>
      <c r="H55" s="201"/>
      <c r="I55" s="201"/>
      <c r="J55" s="201"/>
      <c r="K55" s="202"/>
    </row>
    <row r="56" spans="2:11" x14ac:dyDescent="0.2">
      <c r="G56" s="203"/>
      <c r="K56" s="204"/>
    </row>
    <row r="57" spans="2:11" s="126" customFormat="1" ht="18.75" x14ac:dyDescent="0.3">
      <c r="B57" s="98" t="s">
        <v>57</v>
      </c>
      <c r="F57" s="98" t="s">
        <v>58</v>
      </c>
      <c r="K57" s="205"/>
    </row>
    <row r="58" spans="2:11" s="126" customFormat="1" ht="20.25" customHeight="1" x14ac:dyDescent="0.3">
      <c r="D58" s="101" t="s">
        <v>59</v>
      </c>
      <c r="E58" s="206"/>
      <c r="F58" s="98"/>
      <c r="K58" s="205"/>
    </row>
  </sheetData>
  <mergeCells count="13">
    <mergeCell ref="G11:K11"/>
    <mergeCell ref="G12:I12"/>
    <mergeCell ref="K12:K13"/>
    <mergeCell ref="B11:B13"/>
    <mergeCell ref="C11:C13"/>
    <mergeCell ref="D11:D13"/>
    <mergeCell ref="E11:E13"/>
    <mergeCell ref="F11:F13"/>
    <mergeCell ref="B1:K1"/>
    <mergeCell ref="B4:K4"/>
    <mergeCell ref="B5:K5"/>
    <mergeCell ref="B6:K6"/>
    <mergeCell ref="B7:K7"/>
  </mergeCells>
  <pageMargins left="0.78740157480314954" right="0" top="0" bottom="0" header="0.51181102362204722" footer="0.39370078740157477"/>
  <pageSetup paperSize="9" scale="4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B1:T20"/>
  <sheetViews>
    <sheetView view="pageBreakPreview" zoomScale="71" workbookViewId="0">
      <selection activeCell="H29" sqref="H29"/>
    </sheetView>
  </sheetViews>
  <sheetFormatPr defaultColWidth="9.140625" defaultRowHeight="12.75" x14ac:dyDescent="0.2"/>
  <cols>
    <col min="1" max="1" width="1.85546875" style="78" customWidth="1"/>
    <col min="2" max="2" width="21.85546875" style="58" customWidth="1"/>
    <col min="3" max="3" width="19.85546875" style="58" customWidth="1"/>
    <col min="4" max="4" width="16" style="78" customWidth="1"/>
    <col min="5" max="5" width="16.28515625" style="78" customWidth="1"/>
    <col min="6" max="6" width="18.28515625" style="78" customWidth="1"/>
    <col min="7" max="7" width="23.85546875" style="78" customWidth="1"/>
    <col min="8" max="8" width="19.85546875" style="78" customWidth="1"/>
    <col min="9" max="9" width="19.42578125" style="78" customWidth="1"/>
    <col min="10" max="10" width="20.5703125" style="78" customWidth="1"/>
    <col min="11" max="12" width="15.28515625" style="78" hidden="1" customWidth="1"/>
    <col min="13" max="13" width="11.42578125" style="79" hidden="1" customWidth="1"/>
    <col min="14" max="15" width="15.28515625" style="78" hidden="1" customWidth="1"/>
    <col min="16" max="16" width="9.140625" style="78" hidden="1" customWidth="1"/>
    <col min="17" max="17" width="15.28515625" style="78" hidden="1" customWidth="1"/>
    <col min="18" max="18" width="4.5703125" style="78" hidden="1" customWidth="1"/>
    <col min="19" max="19" width="15.28515625" style="78" hidden="1" customWidth="1"/>
    <col min="20" max="20" width="21.140625" style="78" hidden="1" customWidth="1"/>
    <col min="21" max="16384" width="9.140625" style="78"/>
  </cols>
  <sheetData>
    <row r="1" spans="2:20" ht="58.5" customHeight="1" x14ac:dyDescent="0.2">
      <c r="B1" s="242" t="s">
        <v>0</v>
      </c>
      <c r="C1" s="242"/>
      <c r="D1" s="242"/>
      <c r="E1" s="242"/>
      <c r="F1" s="242"/>
      <c r="G1" s="242"/>
      <c r="H1" s="242"/>
      <c r="I1" s="242"/>
      <c r="J1" s="242"/>
    </row>
    <row r="2" spans="2:20" ht="21.75" customHeight="1" x14ac:dyDescent="0.25">
      <c r="B2" s="4"/>
      <c r="C2" s="4"/>
      <c r="D2" s="81"/>
      <c r="E2" s="82"/>
      <c r="F2" s="82"/>
      <c r="G2" s="82"/>
      <c r="H2" s="82"/>
      <c r="J2" s="83" t="s">
        <v>119</v>
      </c>
    </row>
    <row r="3" spans="2:20" ht="15.75" x14ac:dyDescent="0.25">
      <c r="B3" s="6"/>
      <c r="C3" s="6"/>
      <c r="D3" s="82"/>
      <c r="E3" s="82"/>
      <c r="F3" s="82"/>
      <c r="G3" s="82"/>
      <c r="H3" s="82"/>
    </row>
    <row r="4" spans="2:20" ht="15.75" customHeight="1" x14ac:dyDescent="0.2">
      <c r="B4" s="243" t="s">
        <v>2</v>
      </c>
      <c r="C4" s="243"/>
      <c r="D4" s="243"/>
      <c r="E4" s="243"/>
      <c r="F4" s="243"/>
      <c r="G4" s="243"/>
      <c r="H4" s="243"/>
      <c r="I4" s="243"/>
      <c r="J4" s="243"/>
    </row>
    <row r="5" spans="2:20" ht="15.75" x14ac:dyDescent="0.2">
      <c r="B5" s="244" t="s">
        <v>3</v>
      </c>
      <c r="C5" s="244"/>
      <c r="D5" s="244"/>
      <c r="E5" s="244"/>
      <c r="F5" s="244"/>
      <c r="G5" s="244"/>
      <c r="H5" s="244"/>
      <c r="I5" s="244"/>
      <c r="J5" s="244"/>
    </row>
    <row r="6" spans="2:20" ht="34.5" customHeight="1" x14ac:dyDescent="0.2">
      <c r="B6" s="243" t="s">
        <v>74</v>
      </c>
      <c r="C6" s="243"/>
      <c r="D6" s="243"/>
      <c r="E6" s="243"/>
      <c r="F6" s="243"/>
      <c r="G6" s="243"/>
      <c r="H6" s="243"/>
      <c r="I6" s="243"/>
      <c r="J6" s="243"/>
    </row>
    <row r="7" spans="2:20" ht="15.75" x14ac:dyDescent="0.2">
      <c r="B7" s="244" t="s">
        <v>5</v>
      </c>
      <c r="C7" s="244"/>
      <c r="D7" s="244"/>
      <c r="E7" s="244"/>
      <c r="F7" s="244"/>
      <c r="G7" s="244"/>
      <c r="H7" s="244"/>
      <c r="I7" s="244"/>
      <c r="J7" s="244"/>
    </row>
    <row r="8" spans="2:20" ht="15.75" x14ac:dyDescent="0.25">
      <c r="B8" s="82" t="s">
        <v>75</v>
      </c>
      <c r="C8" s="6"/>
      <c r="D8" s="82"/>
      <c r="E8" s="82"/>
      <c r="F8" s="82"/>
      <c r="G8" s="82"/>
      <c r="H8" s="82"/>
    </row>
    <row r="9" spans="2:20" ht="15.75" x14ac:dyDescent="0.25">
      <c r="B9" s="6" t="s">
        <v>7</v>
      </c>
      <c r="C9" s="6"/>
      <c r="D9" s="82"/>
      <c r="E9" s="82"/>
      <c r="F9" s="82"/>
      <c r="G9" s="82"/>
      <c r="H9" s="82"/>
    </row>
    <row r="10" spans="2:20" ht="15" customHeight="1" x14ac:dyDescent="0.2">
      <c r="B10" s="11"/>
      <c r="C10" s="11"/>
      <c r="D10" s="84"/>
      <c r="E10" s="84"/>
      <c r="F10" s="84"/>
      <c r="G10" s="84"/>
      <c r="H10" s="84"/>
    </row>
    <row r="11" spans="2:20" ht="24.75" customHeight="1" x14ac:dyDescent="0.2">
      <c r="B11" s="220" t="s">
        <v>8</v>
      </c>
      <c r="C11" s="220" t="s">
        <v>117</v>
      </c>
      <c r="D11" s="246" t="s">
        <v>10</v>
      </c>
      <c r="E11" s="220" t="s">
        <v>11</v>
      </c>
      <c r="F11" s="220" t="s">
        <v>12</v>
      </c>
      <c r="G11" s="269" t="s">
        <v>76</v>
      </c>
      <c r="H11" s="270"/>
      <c r="I11" s="270"/>
      <c r="J11" s="271"/>
    </row>
    <row r="12" spans="2:20" ht="25.5" customHeight="1" x14ac:dyDescent="0.2">
      <c r="B12" s="219"/>
      <c r="C12" s="219"/>
      <c r="D12" s="245"/>
      <c r="E12" s="221"/>
      <c r="F12" s="222"/>
      <c r="G12" s="247" t="s">
        <v>77</v>
      </c>
      <c r="H12" s="250" t="s">
        <v>14</v>
      </c>
      <c r="I12" s="251"/>
      <c r="J12" s="252"/>
    </row>
    <row r="13" spans="2:20" ht="99" customHeight="1" x14ac:dyDescent="0.2">
      <c r="B13" s="219"/>
      <c r="C13" s="219"/>
      <c r="D13" s="247"/>
      <c r="E13" s="223"/>
      <c r="F13" s="223"/>
      <c r="G13" s="247"/>
      <c r="H13" s="85" t="s">
        <v>19</v>
      </c>
      <c r="I13" s="86" t="s">
        <v>120</v>
      </c>
      <c r="J13" s="85" t="s">
        <v>121</v>
      </c>
    </row>
    <row r="14" spans="2:20" ht="12.75" customHeight="1" x14ac:dyDescent="0.2">
      <c r="B14" s="162">
        <v>1</v>
      </c>
      <c r="C14" s="207">
        <v>2</v>
      </c>
      <c r="D14" s="89">
        <v>3</v>
      </c>
      <c r="E14" s="164">
        <v>4</v>
      </c>
      <c r="F14" s="89">
        <v>5</v>
      </c>
      <c r="G14" s="89" t="s">
        <v>80</v>
      </c>
      <c r="H14" s="164" t="s">
        <v>81</v>
      </c>
      <c r="I14" s="89">
        <v>8</v>
      </c>
      <c r="J14" s="164">
        <v>9</v>
      </c>
      <c r="K14" s="253" t="s">
        <v>82</v>
      </c>
      <c r="L14" s="253"/>
      <c r="M14" s="253"/>
      <c r="N14" s="253"/>
      <c r="O14" s="253"/>
      <c r="P14" s="253"/>
      <c r="Q14" s="253"/>
    </row>
    <row r="15" spans="2:20" ht="18" customHeight="1" x14ac:dyDescent="0.25">
      <c r="B15" s="29" t="s">
        <v>55</v>
      </c>
      <c r="C15" s="37">
        <v>82</v>
      </c>
      <c r="D15" s="20">
        <v>33</v>
      </c>
      <c r="E15" s="31">
        <v>117649</v>
      </c>
      <c r="F15" s="21">
        <v>164709</v>
      </c>
      <c r="G15" s="93">
        <f>ROUNDUP(C15*D15*F15/1000,1)</f>
        <v>445702.6</v>
      </c>
      <c r="H15" s="93">
        <f>G15-I15-J15</f>
        <v>126486.09999999998</v>
      </c>
      <c r="I15" s="93">
        <v>92572.800000000003</v>
      </c>
      <c r="J15" s="93">
        <v>226643.7</v>
      </c>
      <c r="K15" s="79">
        <f>I15</f>
        <v>92572.800000000003</v>
      </c>
      <c r="L15" s="79">
        <f>K15*1000</f>
        <v>92572800</v>
      </c>
      <c r="M15" s="79">
        <f>J15</f>
        <v>226643.7</v>
      </c>
      <c r="N15" s="79">
        <f>M15*1000</f>
        <v>226643700</v>
      </c>
      <c r="O15" s="79">
        <f>L15+N15-Q15</f>
        <v>-1738544</v>
      </c>
      <c r="Q15" s="79">
        <f>C15*D15*E15+2596850</f>
        <v>320955044</v>
      </c>
      <c r="S15" s="79">
        <f>C15*D15*F15</f>
        <v>445702554</v>
      </c>
      <c r="T15" s="79">
        <f>S15-Q15</f>
        <v>124747510</v>
      </c>
    </row>
    <row r="16" spans="2:20" x14ac:dyDescent="0.2">
      <c r="I16" s="64"/>
      <c r="J16" s="96"/>
    </row>
    <row r="18" spans="2:13" x14ac:dyDescent="0.2">
      <c r="I18" s="208"/>
    </row>
    <row r="19" spans="2:13" s="45" customFormat="1" ht="18.75" x14ac:dyDescent="0.3">
      <c r="B19" s="98" t="s">
        <v>57</v>
      </c>
      <c r="D19" s="254"/>
      <c r="E19" s="254"/>
      <c r="F19" s="98"/>
      <c r="G19" s="98" t="s">
        <v>58</v>
      </c>
      <c r="I19" s="208"/>
      <c r="J19" s="209"/>
      <c r="M19" s="100"/>
    </row>
    <row r="20" spans="2:13" s="45" customFormat="1" ht="20.25" customHeight="1" x14ac:dyDescent="0.3">
      <c r="D20" s="255" t="s">
        <v>59</v>
      </c>
      <c r="E20" s="255"/>
      <c r="F20" s="98"/>
      <c r="J20" s="99"/>
    </row>
  </sheetData>
  <mergeCells count="16">
    <mergeCell ref="D20:E20"/>
    <mergeCell ref="G11:J11"/>
    <mergeCell ref="G12:G13"/>
    <mergeCell ref="H12:J12"/>
    <mergeCell ref="K14:Q14"/>
    <mergeCell ref="D19:E19"/>
    <mergeCell ref="B11:B13"/>
    <mergeCell ref="C11:C13"/>
    <mergeCell ref="D11:D13"/>
    <mergeCell ref="E11:E13"/>
    <mergeCell ref="F11:F13"/>
    <mergeCell ref="B1:J1"/>
    <mergeCell ref="B4:J4"/>
    <mergeCell ref="B5:J5"/>
    <mergeCell ref="B6:J6"/>
    <mergeCell ref="B7:J7"/>
  </mergeCells>
  <pageMargins left="0.39370078740157477" right="0" top="0" bottom="0" header="0.51181102362204722" footer="0.39370078740157477"/>
  <pageSetup paperSize="9" scale="8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2:E52"/>
  <sheetViews>
    <sheetView topLeftCell="A25" workbookViewId="0">
      <selection activeCell="A6" sqref="A6:A41"/>
    </sheetView>
  </sheetViews>
  <sheetFormatPr defaultRowHeight="12.75" x14ac:dyDescent="0.2"/>
  <cols>
    <col min="1" max="1" width="22.28515625" style="78" customWidth="1"/>
    <col min="2" max="2" width="25.85546875" style="78" customWidth="1"/>
    <col min="3" max="3" width="39.28515625" style="78" customWidth="1"/>
    <col min="4" max="4" width="33.140625" style="78" customWidth="1"/>
    <col min="5" max="5" width="18.5703125" style="78" customWidth="1"/>
    <col min="6" max="256" width="9.140625" style="78"/>
    <col min="257" max="257" width="22.28515625" style="78" customWidth="1"/>
    <col min="258" max="258" width="25.85546875" style="78" customWidth="1"/>
    <col min="259" max="259" width="39.28515625" style="78" customWidth="1"/>
    <col min="260" max="260" width="33.140625" style="78" customWidth="1"/>
    <col min="261" max="261" width="18.5703125" style="78" customWidth="1"/>
    <col min="262" max="512" width="9.140625" style="78"/>
    <col min="513" max="513" width="22.28515625" style="78" customWidth="1"/>
    <col min="514" max="514" width="25.85546875" style="78" customWidth="1"/>
    <col min="515" max="515" width="39.28515625" style="78" customWidth="1"/>
    <col min="516" max="516" width="33.140625" style="78" customWidth="1"/>
    <col min="517" max="517" width="18.5703125" style="78" customWidth="1"/>
    <col min="518" max="768" width="9.140625" style="78"/>
    <col min="769" max="769" width="22.28515625" style="78" customWidth="1"/>
    <col min="770" max="770" width="25.85546875" style="78" customWidth="1"/>
    <col min="771" max="771" width="39.28515625" style="78" customWidth="1"/>
    <col min="772" max="772" width="33.140625" style="78" customWidth="1"/>
    <col min="773" max="773" width="18.5703125" style="78" customWidth="1"/>
    <col min="774" max="1024" width="9.140625" style="78"/>
    <col min="1025" max="1025" width="22.28515625" style="78" customWidth="1"/>
    <col min="1026" max="1026" width="25.85546875" style="78" customWidth="1"/>
    <col min="1027" max="1027" width="39.28515625" style="78" customWidth="1"/>
    <col min="1028" max="1028" width="33.140625" style="78" customWidth="1"/>
    <col min="1029" max="1029" width="18.5703125" style="78" customWidth="1"/>
    <col min="1030" max="1280" width="9.140625" style="78"/>
    <col min="1281" max="1281" width="22.28515625" style="78" customWidth="1"/>
    <col min="1282" max="1282" width="25.85546875" style="78" customWidth="1"/>
    <col min="1283" max="1283" width="39.28515625" style="78" customWidth="1"/>
    <col min="1284" max="1284" width="33.140625" style="78" customWidth="1"/>
    <col min="1285" max="1285" width="18.5703125" style="78" customWidth="1"/>
    <col min="1286" max="1536" width="9.140625" style="78"/>
    <col min="1537" max="1537" width="22.28515625" style="78" customWidth="1"/>
    <col min="1538" max="1538" width="25.85546875" style="78" customWidth="1"/>
    <col min="1539" max="1539" width="39.28515625" style="78" customWidth="1"/>
    <col min="1540" max="1540" width="33.140625" style="78" customWidth="1"/>
    <col min="1541" max="1541" width="18.5703125" style="78" customWidth="1"/>
    <col min="1542" max="1792" width="9.140625" style="78"/>
    <col min="1793" max="1793" width="22.28515625" style="78" customWidth="1"/>
    <col min="1794" max="1794" width="25.85546875" style="78" customWidth="1"/>
    <col min="1795" max="1795" width="39.28515625" style="78" customWidth="1"/>
    <col min="1796" max="1796" width="33.140625" style="78" customWidth="1"/>
    <col min="1797" max="1797" width="18.5703125" style="78" customWidth="1"/>
    <col min="1798" max="2048" width="9.140625" style="78"/>
    <col min="2049" max="2049" width="22.28515625" style="78" customWidth="1"/>
    <col min="2050" max="2050" width="25.85546875" style="78" customWidth="1"/>
    <col min="2051" max="2051" width="39.28515625" style="78" customWidth="1"/>
    <col min="2052" max="2052" width="33.140625" style="78" customWidth="1"/>
    <col min="2053" max="2053" width="18.5703125" style="78" customWidth="1"/>
    <col min="2054" max="2304" width="9.140625" style="78"/>
    <col min="2305" max="2305" width="22.28515625" style="78" customWidth="1"/>
    <col min="2306" max="2306" width="25.85546875" style="78" customWidth="1"/>
    <col min="2307" max="2307" width="39.28515625" style="78" customWidth="1"/>
    <col min="2308" max="2308" width="33.140625" style="78" customWidth="1"/>
    <col min="2309" max="2309" width="18.5703125" style="78" customWidth="1"/>
    <col min="2310" max="2560" width="9.140625" style="78"/>
    <col min="2561" max="2561" width="22.28515625" style="78" customWidth="1"/>
    <col min="2562" max="2562" width="25.85546875" style="78" customWidth="1"/>
    <col min="2563" max="2563" width="39.28515625" style="78" customWidth="1"/>
    <col min="2564" max="2564" width="33.140625" style="78" customWidth="1"/>
    <col min="2565" max="2565" width="18.5703125" style="78" customWidth="1"/>
    <col min="2566" max="2816" width="9.140625" style="78"/>
    <col min="2817" max="2817" width="22.28515625" style="78" customWidth="1"/>
    <col min="2818" max="2818" width="25.85546875" style="78" customWidth="1"/>
    <col min="2819" max="2819" width="39.28515625" style="78" customWidth="1"/>
    <col min="2820" max="2820" width="33.140625" style="78" customWidth="1"/>
    <col min="2821" max="2821" width="18.5703125" style="78" customWidth="1"/>
    <col min="2822" max="3072" width="9.140625" style="78"/>
    <col min="3073" max="3073" width="22.28515625" style="78" customWidth="1"/>
    <col min="3074" max="3074" width="25.85546875" style="78" customWidth="1"/>
    <col min="3075" max="3075" width="39.28515625" style="78" customWidth="1"/>
    <col min="3076" max="3076" width="33.140625" style="78" customWidth="1"/>
    <col min="3077" max="3077" width="18.5703125" style="78" customWidth="1"/>
    <col min="3078" max="3328" width="9.140625" style="78"/>
    <col min="3329" max="3329" width="22.28515625" style="78" customWidth="1"/>
    <col min="3330" max="3330" width="25.85546875" style="78" customWidth="1"/>
    <col min="3331" max="3331" width="39.28515625" style="78" customWidth="1"/>
    <col min="3332" max="3332" width="33.140625" style="78" customWidth="1"/>
    <col min="3333" max="3333" width="18.5703125" style="78" customWidth="1"/>
    <col min="3334" max="3584" width="9.140625" style="78"/>
    <col min="3585" max="3585" width="22.28515625" style="78" customWidth="1"/>
    <col min="3586" max="3586" width="25.85546875" style="78" customWidth="1"/>
    <col min="3587" max="3587" width="39.28515625" style="78" customWidth="1"/>
    <col min="3588" max="3588" width="33.140625" style="78" customWidth="1"/>
    <col min="3589" max="3589" width="18.5703125" style="78" customWidth="1"/>
    <col min="3590" max="3840" width="9.140625" style="78"/>
    <col min="3841" max="3841" width="22.28515625" style="78" customWidth="1"/>
    <col min="3842" max="3842" width="25.85546875" style="78" customWidth="1"/>
    <col min="3843" max="3843" width="39.28515625" style="78" customWidth="1"/>
    <col min="3844" max="3844" width="33.140625" style="78" customWidth="1"/>
    <col min="3845" max="3845" width="18.5703125" style="78" customWidth="1"/>
    <col min="3846" max="4096" width="9.140625" style="78"/>
    <col min="4097" max="4097" width="22.28515625" style="78" customWidth="1"/>
    <col min="4098" max="4098" width="25.85546875" style="78" customWidth="1"/>
    <col min="4099" max="4099" width="39.28515625" style="78" customWidth="1"/>
    <col min="4100" max="4100" width="33.140625" style="78" customWidth="1"/>
    <col min="4101" max="4101" width="18.5703125" style="78" customWidth="1"/>
    <col min="4102" max="4352" width="9.140625" style="78"/>
    <col min="4353" max="4353" width="22.28515625" style="78" customWidth="1"/>
    <col min="4354" max="4354" width="25.85546875" style="78" customWidth="1"/>
    <col min="4355" max="4355" width="39.28515625" style="78" customWidth="1"/>
    <col min="4356" max="4356" width="33.140625" style="78" customWidth="1"/>
    <col min="4357" max="4357" width="18.5703125" style="78" customWidth="1"/>
    <col min="4358" max="4608" width="9.140625" style="78"/>
    <col min="4609" max="4609" width="22.28515625" style="78" customWidth="1"/>
    <col min="4610" max="4610" width="25.85546875" style="78" customWidth="1"/>
    <col min="4611" max="4611" width="39.28515625" style="78" customWidth="1"/>
    <col min="4612" max="4612" width="33.140625" style="78" customWidth="1"/>
    <col min="4613" max="4613" width="18.5703125" style="78" customWidth="1"/>
    <col min="4614" max="4864" width="9.140625" style="78"/>
    <col min="4865" max="4865" width="22.28515625" style="78" customWidth="1"/>
    <col min="4866" max="4866" width="25.85546875" style="78" customWidth="1"/>
    <col min="4867" max="4867" width="39.28515625" style="78" customWidth="1"/>
    <col min="4868" max="4868" width="33.140625" style="78" customWidth="1"/>
    <col min="4869" max="4869" width="18.5703125" style="78" customWidth="1"/>
    <col min="4870" max="5120" width="9.140625" style="78"/>
    <col min="5121" max="5121" width="22.28515625" style="78" customWidth="1"/>
    <col min="5122" max="5122" width="25.85546875" style="78" customWidth="1"/>
    <col min="5123" max="5123" width="39.28515625" style="78" customWidth="1"/>
    <col min="5124" max="5124" width="33.140625" style="78" customWidth="1"/>
    <col min="5125" max="5125" width="18.5703125" style="78" customWidth="1"/>
    <col min="5126" max="5376" width="9.140625" style="78"/>
    <col min="5377" max="5377" width="22.28515625" style="78" customWidth="1"/>
    <col min="5378" max="5378" width="25.85546875" style="78" customWidth="1"/>
    <col min="5379" max="5379" width="39.28515625" style="78" customWidth="1"/>
    <col min="5380" max="5380" width="33.140625" style="78" customWidth="1"/>
    <col min="5381" max="5381" width="18.5703125" style="78" customWidth="1"/>
    <col min="5382" max="5632" width="9.140625" style="78"/>
    <col min="5633" max="5633" width="22.28515625" style="78" customWidth="1"/>
    <col min="5634" max="5634" width="25.85546875" style="78" customWidth="1"/>
    <col min="5635" max="5635" width="39.28515625" style="78" customWidth="1"/>
    <col min="5636" max="5636" width="33.140625" style="78" customWidth="1"/>
    <col min="5637" max="5637" width="18.5703125" style="78" customWidth="1"/>
    <col min="5638" max="5888" width="9.140625" style="78"/>
    <col min="5889" max="5889" width="22.28515625" style="78" customWidth="1"/>
    <col min="5890" max="5890" width="25.85546875" style="78" customWidth="1"/>
    <col min="5891" max="5891" width="39.28515625" style="78" customWidth="1"/>
    <col min="5892" max="5892" width="33.140625" style="78" customWidth="1"/>
    <col min="5893" max="5893" width="18.5703125" style="78" customWidth="1"/>
    <col min="5894" max="6144" width="9.140625" style="78"/>
    <col min="6145" max="6145" width="22.28515625" style="78" customWidth="1"/>
    <col min="6146" max="6146" width="25.85546875" style="78" customWidth="1"/>
    <col min="6147" max="6147" width="39.28515625" style="78" customWidth="1"/>
    <col min="6148" max="6148" width="33.140625" style="78" customWidth="1"/>
    <col min="6149" max="6149" width="18.5703125" style="78" customWidth="1"/>
    <col min="6150" max="6400" width="9.140625" style="78"/>
    <col min="6401" max="6401" width="22.28515625" style="78" customWidth="1"/>
    <col min="6402" max="6402" width="25.85546875" style="78" customWidth="1"/>
    <col min="6403" max="6403" width="39.28515625" style="78" customWidth="1"/>
    <col min="6404" max="6404" width="33.140625" style="78" customWidth="1"/>
    <col min="6405" max="6405" width="18.5703125" style="78" customWidth="1"/>
    <col min="6406" max="6656" width="9.140625" style="78"/>
    <col min="6657" max="6657" width="22.28515625" style="78" customWidth="1"/>
    <col min="6658" max="6658" width="25.85546875" style="78" customWidth="1"/>
    <col min="6659" max="6659" width="39.28515625" style="78" customWidth="1"/>
    <col min="6660" max="6660" width="33.140625" style="78" customWidth="1"/>
    <col min="6661" max="6661" width="18.5703125" style="78" customWidth="1"/>
    <col min="6662" max="6912" width="9.140625" style="78"/>
    <col min="6913" max="6913" width="22.28515625" style="78" customWidth="1"/>
    <col min="6914" max="6914" width="25.85546875" style="78" customWidth="1"/>
    <col min="6915" max="6915" width="39.28515625" style="78" customWidth="1"/>
    <col min="6916" max="6916" width="33.140625" style="78" customWidth="1"/>
    <col min="6917" max="6917" width="18.5703125" style="78" customWidth="1"/>
    <col min="6918" max="7168" width="9.140625" style="78"/>
    <col min="7169" max="7169" width="22.28515625" style="78" customWidth="1"/>
    <col min="7170" max="7170" width="25.85546875" style="78" customWidth="1"/>
    <col min="7171" max="7171" width="39.28515625" style="78" customWidth="1"/>
    <col min="7172" max="7172" width="33.140625" style="78" customWidth="1"/>
    <col min="7173" max="7173" width="18.5703125" style="78" customWidth="1"/>
    <col min="7174" max="7424" width="9.140625" style="78"/>
    <col min="7425" max="7425" width="22.28515625" style="78" customWidth="1"/>
    <col min="7426" max="7426" width="25.85546875" style="78" customWidth="1"/>
    <col min="7427" max="7427" width="39.28515625" style="78" customWidth="1"/>
    <col min="7428" max="7428" width="33.140625" style="78" customWidth="1"/>
    <col min="7429" max="7429" width="18.5703125" style="78" customWidth="1"/>
    <col min="7430" max="7680" width="9.140625" style="78"/>
    <col min="7681" max="7681" width="22.28515625" style="78" customWidth="1"/>
    <col min="7682" max="7682" width="25.85546875" style="78" customWidth="1"/>
    <col min="7683" max="7683" width="39.28515625" style="78" customWidth="1"/>
    <col min="7684" max="7684" width="33.140625" style="78" customWidth="1"/>
    <col min="7685" max="7685" width="18.5703125" style="78" customWidth="1"/>
    <col min="7686" max="7936" width="9.140625" style="78"/>
    <col min="7937" max="7937" width="22.28515625" style="78" customWidth="1"/>
    <col min="7938" max="7938" width="25.85546875" style="78" customWidth="1"/>
    <col min="7939" max="7939" width="39.28515625" style="78" customWidth="1"/>
    <col min="7940" max="7940" width="33.140625" style="78" customWidth="1"/>
    <col min="7941" max="7941" width="18.5703125" style="78" customWidth="1"/>
    <col min="7942" max="8192" width="9.140625" style="78"/>
    <col min="8193" max="8193" width="22.28515625" style="78" customWidth="1"/>
    <col min="8194" max="8194" width="25.85546875" style="78" customWidth="1"/>
    <col min="8195" max="8195" width="39.28515625" style="78" customWidth="1"/>
    <col min="8196" max="8196" width="33.140625" style="78" customWidth="1"/>
    <col min="8197" max="8197" width="18.5703125" style="78" customWidth="1"/>
    <col min="8198" max="8448" width="9.140625" style="78"/>
    <col min="8449" max="8449" width="22.28515625" style="78" customWidth="1"/>
    <col min="8450" max="8450" width="25.85546875" style="78" customWidth="1"/>
    <col min="8451" max="8451" width="39.28515625" style="78" customWidth="1"/>
    <col min="8452" max="8452" width="33.140625" style="78" customWidth="1"/>
    <col min="8453" max="8453" width="18.5703125" style="78" customWidth="1"/>
    <col min="8454" max="8704" width="9.140625" style="78"/>
    <col min="8705" max="8705" width="22.28515625" style="78" customWidth="1"/>
    <col min="8706" max="8706" width="25.85546875" style="78" customWidth="1"/>
    <col min="8707" max="8707" width="39.28515625" style="78" customWidth="1"/>
    <col min="8708" max="8708" width="33.140625" style="78" customWidth="1"/>
    <col min="8709" max="8709" width="18.5703125" style="78" customWidth="1"/>
    <col min="8710" max="8960" width="9.140625" style="78"/>
    <col min="8961" max="8961" width="22.28515625" style="78" customWidth="1"/>
    <col min="8962" max="8962" width="25.85546875" style="78" customWidth="1"/>
    <col min="8963" max="8963" width="39.28515625" style="78" customWidth="1"/>
    <col min="8964" max="8964" width="33.140625" style="78" customWidth="1"/>
    <col min="8965" max="8965" width="18.5703125" style="78" customWidth="1"/>
    <col min="8966" max="9216" width="9.140625" style="78"/>
    <col min="9217" max="9217" width="22.28515625" style="78" customWidth="1"/>
    <col min="9218" max="9218" width="25.85546875" style="78" customWidth="1"/>
    <col min="9219" max="9219" width="39.28515625" style="78" customWidth="1"/>
    <col min="9220" max="9220" width="33.140625" style="78" customWidth="1"/>
    <col min="9221" max="9221" width="18.5703125" style="78" customWidth="1"/>
    <col min="9222" max="9472" width="9.140625" style="78"/>
    <col min="9473" max="9473" width="22.28515625" style="78" customWidth="1"/>
    <col min="9474" max="9474" width="25.85546875" style="78" customWidth="1"/>
    <col min="9475" max="9475" width="39.28515625" style="78" customWidth="1"/>
    <col min="9476" max="9476" width="33.140625" style="78" customWidth="1"/>
    <col min="9477" max="9477" width="18.5703125" style="78" customWidth="1"/>
    <col min="9478" max="9728" width="9.140625" style="78"/>
    <col min="9729" max="9729" width="22.28515625" style="78" customWidth="1"/>
    <col min="9730" max="9730" width="25.85546875" style="78" customWidth="1"/>
    <col min="9731" max="9731" width="39.28515625" style="78" customWidth="1"/>
    <col min="9732" max="9732" width="33.140625" style="78" customWidth="1"/>
    <col min="9733" max="9733" width="18.5703125" style="78" customWidth="1"/>
    <col min="9734" max="9984" width="9.140625" style="78"/>
    <col min="9985" max="9985" width="22.28515625" style="78" customWidth="1"/>
    <col min="9986" max="9986" width="25.85546875" style="78" customWidth="1"/>
    <col min="9987" max="9987" width="39.28515625" style="78" customWidth="1"/>
    <col min="9988" max="9988" width="33.140625" style="78" customWidth="1"/>
    <col min="9989" max="9989" width="18.5703125" style="78" customWidth="1"/>
    <col min="9990" max="10240" width="9.140625" style="78"/>
    <col min="10241" max="10241" width="22.28515625" style="78" customWidth="1"/>
    <col min="10242" max="10242" width="25.85546875" style="78" customWidth="1"/>
    <col min="10243" max="10243" width="39.28515625" style="78" customWidth="1"/>
    <col min="10244" max="10244" width="33.140625" style="78" customWidth="1"/>
    <col min="10245" max="10245" width="18.5703125" style="78" customWidth="1"/>
    <col min="10246" max="10496" width="9.140625" style="78"/>
    <col min="10497" max="10497" width="22.28515625" style="78" customWidth="1"/>
    <col min="10498" max="10498" width="25.85546875" style="78" customWidth="1"/>
    <col min="10499" max="10499" width="39.28515625" style="78" customWidth="1"/>
    <col min="10500" max="10500" width="33.140625" style="78" customWidth="1"/>
    <col min="10501" max="10501" width="18.5703125" style="78" customWidth="1"/>
    <col min="10502" max="10752" width="9.140625" style="78"/>
    <col min="10753" max="10753" width="22.28515625" style="78" customWidth="1"/>
    <col min="10754" max="10754" width="25.85546875" style="78" customWidth="1"/>
    <col min="10755" max="10755" width="39.28515625" style="78" customWidth="1"/>
    <col min="10756" max="10756" width="33.140625" style="78" customWidth="1"/>
    <col min="10757" max="10757" width="18.5703125" style="78" customWidth="1"/>
    <col min="10758" max="11008" width="9.140625" style="78"/>
    <col min="11009" max="11009" width="22.28515625" style="78" customWidth="1"/>
    <col min="11010" max="11010" width="25.85546875" style="78" customWidth="1"/>
    <col min="11011" max="11011" width="39.28515625" style="78" customWidth="1"/>
    <col min="11012" max="11012" width="33.140625" style="78" customWidth="1"/>
    <col min="11013" max="11013" width="18.5703125" style="78" customWidth="1"/>
    <col min="11014" max="11264" width="9.140625" style="78"/>
    <col min="11265" max="11265" width="22.28515625" style="78" customWidth="1"/>
    <col min="11266" max="11266" width="25.85546875" style="78" customWidth="1"/>
    <col min="11267" max="11267" width="39.28515625" style="78" customWidth="1"/>
    <col min="11268" max="11268" width="33.140625" style="78" customWidth="1"/>
    <col min="11269" max="11269" width="18.5703125" style="78" customWidth="1"/>
    <col min="11270" max="11520" width="9.140625" style="78"/>
    <col min="11521" max="11521" width="22.28515625" style="78" customWidth="1"/>
    <col min="11522" max="11522" width="25.85546875" style="78" customWidth="1"/>
    <col min="11523" max="11523" width="39.28515625" style="78" customWidth="1"/>
    <col min="11524" max="11524" width="33.140625" style="78" customWidth="1"/>
    <col min="11525" max="11525" width="18.5703125" style="78" customWidth="1"/>
    <col min="11526" max="11776" width="9.140625" style="78"/>
    <col min="11777" max="11777" width="22.28515625" style="78" customWidth="1"/>
    <col min="11778" max="11778" width="25.85546875" style="78" customWidth="1"/>
    <col min="11779" max="11779" width="39.28515625" style="78" customWidth="1"/>
    <col min="11780" max="11780" width="33.140625" style="78" customWidth="1"/>
    <col min="11781" max="11781" width="18.5703125" style="78" customWidth="1"/>
    <col min="11782" max="12032" width="9.140625" style="78"/>
    <col min="12033" max="12033" width="22.28515625" style="78" customWidth="1"/>
    <col min="12034" max="12034" width="25.85546875" style="78" customWidth="1"/>
    <col min="12035" max="12035" width="39.28515625" style="78" customWidth="1"/>
    <col min="12036" max="12036" width="33.140625" style="78" customWidth="1"/>
    <col min="12037" max="12037" width="18.5703125" style="78" customWidth="1"/>
    <col min="12038" max="12288" width="9.140625" style="78"/>
    <col min="12289" max="12289" width="22.28515625" style="78" customWidth="1"/>
    <col min="12290" max="12290" width="25.85546875" style="78" customWidth="1"/>
    <col min="12291" max="12291" width="39.28515625" style="78" customWidth="1"/>
    <col min="12292" max="12292" width="33.140625" style="78" customWidth="1"/>
    <col min="12293" max="12293" width="18.5703125" style="78" customWidth="1"/>
    <col min="12294" max="12544" width="9.140625" style="78"/>
    <col min="12545" max="12545" width="22.28515625" style="78" customWidth="1"/>
    <col min="12546" max="12546" width="25.85546875" style="78" customWidth="1"/>
    <col min="12547" max="12547" width="39.28515625" style="78" customWidth="1"/>
    <col min="12548" max="12548" width="33.140625" style="78" customWidth="1"/>
    <col min="12549" max="12549" width="18.5703125" style="78" customWidth="1"/>
    <col min="12550" max="12800" width="9.140625" style="78"/>
    <col min="12801" max="12801" width="22.28515625" style="78" customWidth="1"/>
    <col min="12802" max="12802" width="25.85546875" style="78" customWidth="1"/>
    <col min="12803" max="12803" width="39.28515625" style="78" customWidth="1"/>
    <col min="12804" max="12804" width="33.140625" style="78" customWidth="1"/>
    <col min="12805" max="12805" width="18.5703125" style="78" customWidth="1"/>
    <col min="12806" max="13056" width="9.140625" style="78"/>
    <col min="13057" max="13057" width="22.28515625" style="78" customWidth="1"/>
    <col min="13058" max="13058" width="25.85546875" style="78" customWidth="1"/>
    <col min="13059" max="13059" width="39.28515625" style="78" customWidth="1"/>
    <col min="13060" max="13060" width="33.140625" style="78" customWidth="1"/>
    <col min="13061" max="13061" width="18.5703125" style="78" customWidth="1"/>
    <col min="13062" max="13312" width="9.140625" style="78"/>
    <col min="13313" max="13313" width="22.28515625" style="78" customWidth="1"/>
    <col min="13314" max="13314" width="25.85546875" style="78" customWidth="1"/>
    <col min="13315" max="13315" width="39.28515625" style="78" customWidth="1"/>
    <col min="13316" max="13316" width="33.140625" style="78" customWidth="1"/>
    <col min="13317" max="13317" width="18.5703125" style="78" customWidth="1"/>
    <col min="13318" max="13568" width="9.140625" style="78"/>
    <col min="13569" max="13569" width="22.28515625" style="78" customWidth="1"/>
    <col min="13570" max="13570" width="25.85546875" style="78" customWidth="1"/>
    <col min="13571" max="13571" width="39.28515625" style="78" customWidth="1"/>
    <col min="13572" max="13572" width="33.140625" style="78" customWidth="1"/>
    <col min="13573" max="13573" width="18.5703125" style="78" customWidth="1"/>
    <col min="13574" max="13824" width="9.140625" style="78"/>
    <col min="13825" max="13825" width="22.28515625" style="78" customWidth="1"/>
    <col min="13826" max="13826" width="25.85546875" style="78" customWidth="1"/>
    <col min="13827" max="13827" width="39.28515625" style="78" customWidth="1"/>
    <col min="13828" max="13828" width="33.140625" style="78" customWidth="1"/>
    <col min="13829" max="13829" width="18.5703125" style="78" customWidth="1"/>
    <col min="13830" max="14080" width="9.140625" style="78"/>
    <col min="14081" max="14081" width="22.28515625" style="78" customWidth="1"/>
    <col min="14082" max="14082" width="25.85546875" style="78" customWidth="1"/>
    <col min="14083" max="14083" width="39.28515625" style="78" customWidth="1"/>
    <col min="14084" max="14084" width="33.140625" style="78" customWidth="1"/>
    <col min="14085" max="14085" width="18.5703125" style="78" customWidth="1"/>
    <col min="14086" max="14336" width="9.140625" style="78"/>
    <col min="14337" max="14337" width="22.28515625" style="78" customWidth="1"/>
    <col min="14338" max="14338" width="25.85546875" style="78" customWidth="1"/>
    <col min="14339" max="14339" width="39.28515625" style="78" customWidth="1"/>
    <col min="14340" max="14340" width="33.140625" style="78" customWidth="1"/>
    <col min="14341" max="14341" width="18.5703125" style="78" customWidth="1"/>
    <col min="14342" max="14592" width="9.140625" style="78"/>
    <col min="14593" max="14593" width="22.28515625" style="78" customWidth="1"/>
    <col min="14594" max="14594" width="25.85546875" style="78" customWidth="1"/>
    <col min="14595" max="14595" width="39.28515625" style="78" customWidth="1"/>
    <col min="14596" max="14596" width="33.140625" style="78" customWidth="1"/>
    <col min="14597" max="14597" width="18.5703125" style="78" customWidth="1"/>
    <col min="14598" max="14848" width="9.140625" style="78"/>
    <col min="14849" max="14849" width="22.28515625" style="78" customWidth="1"/>
    <col min="14850" max="14850" width="25.85546875" style="78" customWidth="1"/>
    <col min="14851" max="14851" width="39.28515625" style="78" customWidth="1"/>
    <col min="14852" max="14852" width="33.140625" style="78" customWidth="1"/>
    <col min="14853" max="14853" width="18.5703125" style="78" customWidth="1"/>
    <col min="14854" max="15104" width="9.140625" style="78"/>
    <col min="15105" max="15105" width="22.28515625" style="78" customWidth="1"/>
    <col min="15106" max="15106" width="25.85546875" style="78" customWidth="1"/>
    <col min="15107" max="15107" width="39.28515625" style="78" customWidth="1"/>
    <col min="15108" max="15108" width="33.140625" style="78" customWidth="1"/>
    <col min="15109" max="15109" width="18.5703125" style="78" customWidth="1"/>
    <col min="15110" max="15360" width="9.140625" style="78"/>
    <col min="15361" max="15361" width="22.28515625" style="78" customWidth="1"/>
    <col min="15362" max="15362" width="25.85546875" style="78" customWidth="1"/>
    <col min="15363" max="15363" width="39.28515625" style="78" customWidth="1"/>
    <col min="15364" max="15364" width="33.140625" style="78" customWidth="1"/>
    <col min="15365" max="15365" width="18.5703125" style="78" customWidth="1"/>
    <col min="15366" max="15616" width="9.140625" style="78"/>
    <col min="15617" max="15617" width="22.28515625" style="78" customWidth="1"/>
    <col min="15618" max="15618" width="25.85546875" style="78" customWidth="1"/>
    <col min="15619" max="15619" width="39.28515625" style="78" customWidth="1"/>
    <col min="15620" max="15620" width="33.140625" style="78" customWidth="1"/>
    <col min="15621" max="15621" width="18.5703125" style="78" customWidth="1"/>
    <col min="15622" max="15872" width="9.140625" style="78"/>
    <col min="15873" max="15873" width="22.28515625" style="78" customWidth="1"/>
    <col min="15874" max="15874" width="25.85546875" style="78" customWidth="1"/>
    <col min="15875" max="15875" width="39.28515625" style="78" customWidth="1"/>
    <col min="15876" max="15876" width="33.140625" style="78" customWidth="1"/>
    <col min="15877" max="15877" width="18.5703125" style="78" customWidth="1"/>
    <col min="15878" max="16128" width="9.140625" style="78"/>
    <col min="16129" max="16129" width="22.28515625" style="78" customWidth="1"/>
    <col min="16130" max="16130" width="25.85546875" style="78" customWidth="1"/>
    <col min="16131" max="16131" width="39.28515625" style="78" customWidth="1"/>
    <col min="16132" max="16132" width="33.140625" style="78" customWidth="1"/>
    <col min="16133" max="16133" width="18.5703125" style="78" customWidth="1"/>
    <col min="16134" max="16384" width="9.140625" style="78"/>
  </cols>
  <sheetData>
    <row r="2" spans="1:5" ht="59.25" customHeight="1" x14ac:dyDescent="0.2">
      <c r="A2" s="234" t="s">
        <v>63</v>
      </c>
      <c r="B2" s="234"/>
      <c r="C2" s="234"/>
      <c r="D2" s="234"/>
      <c r="E2" s="234"/>
    </row>
    <row r="4" spans="1:5" ht="39" customHeight="1" x14ac:dyDescent="0.2">
      <c r="A4" s="236" t="s">
        <v>64</v>
      </c>
      <c r="B4" s="238" t="s">
        <v>65</v>
      </c>
      <c r="C4" s="238"/>
      <c r="D4" s="239" t="s">
        <v>122</v>
      </c>
      <c r="E4" s="240" t="s">
        <v>123</v>
      </c>
    </row>
    <row r="5" spans="1:5" s="59" customFormat="1" ht="115.5" x14ac:dyDescent="0.2">
      <c r="A5" s="237"/>
      <c r="B5" s="60" t="s">
        <v>68</v>
      </c>
      <c r="C5" s="60" t="s">
        <v>124</v>
      </c>
      <c r="D5" s="239"/>
      <c r="E5" s="240"/>
    </row>
    <row r="6" spans="1:5" s="59" customFormat="1" ht="15.75" x14ac:dyDescent="0.25">
      <c r="A6" s="18" t="s">
        <v>20</v>
      </c>
      <c r="B6" s="61">
        <v>510</v>
      </c>
      <c r="C6" s="61">
        <v>60</v>
      </c>
      <c r="D6" s="210">
        <v>19.29</v>
      </c>
      <c r="E6" s="63">
        <f t="shared" ref="E6:E39" si="0">ROUNDUP((B6+C6)*D6*12/1000,1)</f>
        <v>132</v>
      </c>
    </row>
    <row r="7" spans="1:5" s="59" customFormat="1" ht="15.75" x14ac:dyDescent="0.25">
      <c r="A7" s="18" t="s">
        <v>21</v>
      </c>
      <c r="B7" s="61">
        <v>3765.8</v>
      </c>
      <c r="C7" s="61">
        <v>628.1</v>
      </c>
      <c r="D7" s="210">
        <v>19.29</v>
      </c>
      <c r="E7" s="63">
        <f t="shared" si="0"/>
        <v>1017.1</v>
      </c>
    </row>
    <row r="8" spans="1:5" s="59" customFormat="1" ht="15.75" x14ac:dyDescent="0.25">
      <c r="A8" s="18" t="s">
        <v>22</v>
      </c>
      <c r="B8" s="61">
        <v>2297</v>
      </c>
      <c r="C8" s="61">
        <v>196.3</v>
      </c>
      <c r="D8" s="210">
        <v>19.29</v>
      </c>
      <c r="E8" s="63">
        <f t="shared" si="0"/>
        <v>577.20000000000005</v>
      </c>
    </row>
    <row r="9" spans="1:5" s="59" customFormat="1" ht="15.75" x14ac:dyDescent="0.25">
      <c r="A9" s="18" t="s">
        <v>23</v>
      </c>
      <c r="B9" s="61">
        <v>422.1</v>
      </c>
      <c r="C9" s="61">
        <v>0</v>
      </c>
      <c r="D9" s="210">
        <v>19.29</v>
      </c>
      <c r="E9" s="63">
        <f t="shared" si="0"/>
        <v>97.8</v>
      </c>
    </row>
    <row r="10" spans="1:5" s="59" customFormat="1" ht="15.75" x14ac:dyDescent="0.25">
      <c r="A10" s="18" t="s">
        <v>24</v>
      </c>
      <c r="B10" s="61">
        <v>189.7</v>
      </c>
      <c r="C10" s="61">
        <v>146.69999999999999</v>
      </c>
      <c r="D10" s="210">
        <v>19.29</v>
      </c>
      <c r="E10" s="63">
        <f t="shared" si="0"/>
        <v>77.899999999999991</v>
      </c>
    </row>
    <row r="11" spans="1:5" s="59" customFormat="1" ht="15.75" x14ac:dyDescent="0.25">
      <c r="A11" s="18" t="s">
        <v>25</v>
      </c>
      <c r="B11" s="61">
        <v>206.6</v>
      </c>
      <c r="C11" s="61">
        <v>0</v>
      </c>
      <c r="D11" s="210">
        <v>19.29</v>
      </c>
      <c r="E11" s="63">
        <f t="shared" si="0"/>
        <v>47.9</v>
      </c>
    </row>
    <row r="12" spans="1:5" ht="15.75" x14ac:dyDescent="0.25">
      <c r="A12" s="18" t="s">
        <v>26</v>
      </c>
      <c r="B12" s="61">
        <v>983.9</v>
      </c>
      <c r="C12" s="61">
        <v>0</v>
      </c>
      <c r="D12" s="210">
        <v>19.29</v>
      </c>
      <c r="E12" s="63">
        <f t="shared" si="0"/>
        <v>227.79999999999998</v>
      </c>
    </row>
    <row r="13" spans="1:5" ht="15.75" x14ac:dyDescent="0.25">
      <c r="A13" s="18" t="s">
        <v>27</v>
      </c>
      <c r="B13" s="61">
        <v>2274</v>
      </c>
      <c r="C13" s="61">
        <v>0</v>
      </c>
      <c r="D13" s="210">
        <v>19.29</v>
      </c>
      <c r="E13" s="63">
        <f t="shared" si="0"/>
        <v>526.4</v>
      </c>
    </row>
    <row r="14" spans="1:5" ht="15.75" x14ac:dyDescent="0.25">
      <c r="A14" s="24" t="s">
        <v>28</v>
      </c>
      <c r="B14" s="61">
        <v>1209.2</v>
      </c>
      <c r="C14" s="61">
        <v>30.2</v>
      </c>
      <c r="D14" s="210">
        <v>19.29</v>
      </c>
      <c r="E14" s="63">
        <f t="shared" si="0"/>
        <v>286.90000000000003</v>
      </c>
    </row>
    <row r="15" spans="1:5" ht="15.75" x14ac:dyDescent="0.25">
      <c r="A15" s="24" t="s">
        <v>29</v>
      </c>
      <c r="B15" s="61">
        <v>3074.9</v>
      </c>
      <c r="C15" s="61">
        <v>432</v>
      </c>
      <c r="D15" s="210">
        <v>19.29</v>
      </c>
      <c r="E15" s="63">
        <f t="shared" si="0"/>
        <v>811.80000000000007</v>
      </c>
    </row>
    <row r="16" spans="1:5" ht="15.75" x14ac:dyDescent="0.25">
      <c r="A16" s="24" t="s">
        <v>30</v>
      </c>
      <c r="B16" s="61">
        <v>1199</v>
      </c>
      <c r="C16" s="61">
        <v>99</v>
      </c>
      <c r="D16" s="210">
        <v>19.29</v>
      </c>
      <c r="E16" s="63">
        <f t="shared" si="0"/>
        <v>300.5</v>
      </c>
    </row>
    <row r="17" spans="1:5" ht="15.75" x14ac:dyDescent="0.25">
      <c r="A17" s="24" t="s">
        <v>31</v>
      </c>
      <c r="B17" s="61">
        <v>207.4</v>
      </c>
      <c r="C17" s="61">
        <v>102.9</v>
      </c>
      <c r="D17" s="210">
        <v>19.29</v>
      </c>
      <c r="E17" s="63">
        <f t="shared" si="0"/>
        <v>71.899999999999991</v>
      </c>
    </row>
    <row r="18" spans="1:5" ht="15.75" x14ac:dyDescent="0.25">
      <c r="A18" s="24" t="s">
        <v>32</v>
      </c>
      <c r="B18" s="61">
        <v>1726.9</v>
      </c>
      <c r="C18" s="61">
        <v>233</v>
      </c>
      <c r="D18" s="210">
        <v>19.29</v>
      </c>
      <c r="E18" s="63">
        <f t="shared" si="0"/>
        <v>453.70000000000005</v>
      </c>
    </row>
    <row r="19" spans="1:5" ht="15.75" x14ac:dyDescent="0.25">
      <c r="A19" s="24" t="s">
        <v>33</v>
      </c>
      <c r="B19" s="61">
        <v>3187.7</v>
      </c>
      <c r="C19" s="61">
        <v>500</v>
      </c>
      <c r="D19" s="210">
        <v>19.29</v>
      </c>
      <c r="E19" s="63">
        <f t="shared" si="0"/>
        <v>853.7</v>
      </c>
    </row>
    <row r="20" spans="1:5" ht="15.75" x14ac:dyDescent="0.25">
      <c r="A20" s="24" t="s">
        <v>34</v>
      </c>
      <c r="B20" s="61">
        <v>2901.7</v>
      </c>
      <c r="C20" s="61">
        <v>638.70000000000005</v>
      </c>
      <c r="D20" s="210">
        <v>19.29</v>
      </c>
      <c r="E20" s="63">
        <f t="shared" si="0"/>
        <v>819.6</v>
      </c>
    </row>
    <row r="21" spans="1:5" ht="15.75" x14ac:dyDescent="0.25">
      <c r="A21" s="24" t="s">
        <v>35</v>
      </c>
      <c r="B21" s="61">
        <v>0</v>
      </c>
      <c r="C21" s="61">
        <v>0</v>
      </c>
      <c r="D21" s="210">
        <v>19.29</v>
      </c>
      <c r="E21" s="63">
        <f t="shared" si="0"/>
        <v>0</v>
      </c>
    </row>
    <row r="22" spans="1:5" ht="15.75" x14ac:dyDescent="0.25">
      <c r="A22" s="24" t="s">
        <v>36</v>
      </c>
      <c r="B22" s="61">
        <v>482.4</v>
      </c>
      <c r="C22" s="61">
        <v>0</v>
      </c>
      <c r="D22" s="210">
        <v>19.29</v>
      </c>
      <c r="E22" s="63">
        <f t="shared" si="0"/>
        <v>111.69999999999999</v>
      </c>
    </row>
    <row r="23" spans="1:5" ht="15.75" x14ac:dyDescent="0.25">
      <c r="A23" s="24" t="s">
        <v>37</v>
      </c>
      <c r="B23" s="61">
        <v>3359.4</v>
      </c>
      <c r="C23" s="61">
        <v>1384.5</v>
      </c>
      <c r="D23" s="210">
        <v>19.29</v>
      </c>
      <c r="E23" s="63">
        <f t="shared" si="0"/>
        <v>1098.1999999999998</v>
      </c>
    </row>
    <row r="24" spans="1:5" ht="15.75" x14ac:dyDescent="0.25">
      <c r="A24" s="24" t="s">
        <v>38</v>
      </c>
      <c r="B24" s="61">
        <v>2433.1</v>
      </c>
      <c r="C24" s="61">
        <v>591.79999999999995</v>
      </c>
      <c r="D24" s="210">
        <v>19.29</v>
      </c>
      <c r="E24" s="63">
        <f t="shared" si="0"/>
        <v>700.30000000000007</v>
      </c>
    </row>
    <row r="25" spans="1:5" ht="15.75" x14ac:dyDescent="0.25">
      <c r="A25" s="24" t="s">
        <v>39</v>
      </c>
      <c r="B25" s="61">
        <v>781.8</v>
      </c>
      <c r="C25" s="61">
        <v>0</v>
      </c>
      <c r="D25" s="210">
        <v>19.29</v>
      </c>
      <c r="E25" s="63">
        <f t="shared" si="0"/>
        <v>181</v>
      </c>
    </row>
    <row r="26" spans="1:5" ht="15.75" x14ac:dyDescent="0.25">
      <c r="A26" s="24" t="s">
        <v>40</v>
      </c>
      <c r="B26" s="61">
        <v>220.5</v>
      </c>
      <c r="C26" s="61">
        <v>0</v>
      </c>
      <c r="D26" s="210">
        <v>19.29</v>
      </c>
      <c r="E26" s="63">
        <f t="shared" si="0"/>
        <v>51.1</v>
      </c>
    </row>
    <row r="27" spans="1:5" ht="15.75" x14ac:dyDescent="0.25">
      <c r="A27" s="24" t="s">
        <v>41</v>
      </c>
      <c r="B27" s="61">
        <v>2061</v>
      </c>
      <c r="C27" s="61">
        <v>670</v>
      </c>
      <c r="D27" s="210">
        <v>19.29</v>
      </c>
      <c r="E27" s="63">
        <f t="shared" si="0"/>
        <v>632.20000000000005</v>
      </c>
    </row>
    <row r="28" spans="1:5" ht="15.75" x14ac:dyDescent="0.25">
      <c r="A28" s="24" t="s">
        <v>42</v>
      </c>
      <c r="B28" s="61">
        <v>4214.5</v>
      </c>
      <c r="C28" s="61">
        <v>264</v>
      </c>
      <c r="D28" s="210">
        <v>19.29</v>
      </c>
      <c r="E28" s="63">
        <f t="shared" si="0"/>
        <v>1036.6999999999998</v>
      </c>
    </row>
    <row r="29" spans="1:5" ht="15.75" x14ac:dyDescent="0.25">
      <c r="A29" s="24" t="s">
        <v>43</v>
      </c>
      <c r="B29" s="61">
        <v>3133.9</v>
      </c>
      <c r="C29" s="61">
        <v>620.9</v>
      </c>
      <c r="D29" s="210">
        <v>19.29</v>
      </c>
      <c r="E29" s="63">
        <f t="shared" si="0"/>
        <v>869.2</v>
      </c>
    </row>
    <row r="30" spans="1:5" ht="15.75" x14ac:dyDescent="0.25">
      <c r="A30" s="24" t="s">
        <v>44</v>
      </c>
      <c r="B30" s="61">
        <v>421.8</v>
      </c>
      <c r="C30" s="61">
        <v>310.2</v>
      </c>
      <c r="D30" s="210">
        <v>19.29</v>
      </c>
      <c r="E30" s="63">
        <f t="shared" si="0"/>
        <v>169.5</v>
      </c>
    </row>
    <row r="31" spans="1:5" ht="15.75" x14ac:dyDescent="0.25">
      <c r="A31" s="24" t="s">
        <v>45</v>
      </c>
      <c r="B31" s="61">
        <v>225.5</v>
      </c>
      <c r="C31" s="61">
        <v>0</v>
      </c>
      <c r="D31" s="210">
        <v>19.29</v>
      </c>
      <c r="E31" s="63">
        <f t="shared" si="0"/>
        <v>52.2</v>
      </c>
    </row>
    <row r="32" spans="1:5" ht="15.75" x14ac:dyDescent="0.25">
      <c r="A32" s="24" t="s">
        <v>46</v>
      </c>
      <c r="B32" s="61">
        <v>3435.2</v>
      </c>
      <c r="C32" s="61">
        <v>865.7</v>
      </c>
      <c r="D32" s="210">
        <v>19.29</v>
      </c>
      <c r="E32" s="63">
        <f t="shared" si="0"/>
        <v>995.6</v>
      </c>
    </row>
    <row r="33" spans="1:5" ht="15.75" x14ac:dyDescent="0.25">
      <c r="A33" s="24" t="s">
        <v>47</v>
      </c>
      <c r="B33" s="61">
        <v>7037.9</v>
      </c>
      <c r="C33" s="61">
        <v>652.70000000000005</v>
      </c>
      <c r="D33" s="210">
        <v>19.29</v>
      </c>
      <c r="E33" s="63">
        <f t="shared" si="0"/>
        <v>1780.3</v>
      </c>
    </row>
    <row r="34" spans="1:5" ht="15.75" x14ac:dyDescent="0.25">
      <c r="A34" s="24" t="s">
        <v>48</v>
      </c>
      <c r="B34" s="61">
        <v>289.2</v>
      </c>
      <c r="C34" s="61">
        <v>33</v>
      </c>
      <c r="D34" s="210">
        <v>19.29</v>
      </c>
      <c r="E34" s="63">
        <f t="shared" si="0"/>
        <v>74.599999999999994</v>
      </c>
    </row>
    <row r="35" spans="1:5" ht="15.75" x14ac:dyDescent="0.25">
      <c r="A35" s="24" t="s">
        <v>49</v>
      </c>
      <c r="B35" s="61">
        <v>808.7</v>
      </c>
      <c r="C35" s="61">
        <v>200</v>
      </c>
      <c r="D35" s="210">
        <v>19.29</v>
      </c>
      <c r="E35" s="63">
        <f t="shared" si="0"/>
        <v>233.5</v>
      </c>
    </row>
    <row r="36" spans="1:5" ht="15.75" x14ac:dyDescent="0.25">
      <c r="A36" s="24" t="s">
        <v>50</v>
      </c>
      <c r="B36" s="61">
        <v>280.2</v>
      </c>
      <c r="C36" s="61">
        <v>0</v>
      </c>
      <c r="D36" s="210">
        <v>19.29</v>
      </c>
      <c r="E36" s="63">
        <f t="shared" si="0"/>
        <v>64.899999999999991</v>
      </c>
    </row>
    <row r="37" spans="1:5" ht="15.75" x14ac:dyDescent="0.25">
      <c r="A37" s="29" t="s">
        <v>51</v>
      </c>
      <c r="B37" s="61">
        <v>60.5</v>
      </c>
      <c r="C37" s="61">
        <v>0</v>
      </c>
      <c r="D37" s="210">
        <v>19.29</v>
      </c>
      <c r="E37" s="63">
        <f t="shared" si="0"/>
        <v>14.1</v>
      </c>
    </row>
    <row r="38" spans="1:5" ht="15.75" x14ac:dyDescent="0.25">
      <c r="A38" s="29" t="s">
        <v>52</v>
      </c>
      <c r="B38" s="61">
        <v>70.099999999999994</v>
      </c>
      <c r="C38" s="61">
        <v>0</v>
      </c>
      <c r="D38" s="210">
        <v>19.29</v>
      </c>
      <c r="E38" s="63">
        <f t="shared" si="0"/>
        <v>16.3</v>
      </c>
    </row>
    <row r="39" spans="1:5" ht="15.75" x14ac:dyDescent="0.25">
      <c r="A39" s="29" t="s">
        <v>53</v>
      </c>
      <c r="B39" s="61">
        <v>2044.1</v>
      </c>
      <c r="C39" s="61">
        <v>525.79999999999995</v>
      </c>
      <c r="D39" s="210">
        <v>19.29</v>
      </c>
      <c r="E39" s="63">
        <f t="shared" si="0"/>
        <v>594.9</v>
      </c>
    </row>
    <row r="40" spans="1:5" ht="15.75" x14ac:dyDescent="0.2">
      <c r="A40" s="34" t="s">
        <v>54</v>
      </c>
      <c r="B40" s="211">
        <f>SUM(B6:B39)</f>
        <v>55515.7</v>
      </c>
      <c r="C40" s="211">
        <f>SUM(C6:C39)</f>
        <v>9185.5</v>
      </c>
      <c r="D40" s="212"/>
      <c r="E40" s="67">
        <f>SUM(E6:E39)</f>
        <v>14978.500000000002</v>
      </c>
    </row>
    <row r="41" spans="1:5" ht="15.75" x14ac:dyDescent="0.25">
      <c r="A41" s="29" t="s">
        <v>55</v>
      </c>
      <c r="B41" s="61">
        <v>27540</v>
      </c>
      <c r="C41" s="61">
        <v>11000</v>
      </c>
      <c r="D41" s="210">
        <v>19.29</v>
      </c>
      <c r="E41" s="63">
        <f>ROUNDUP((B41+C41)*D41*12/1000,1)</f>
        <v>8921.3000000000011</v>
      </c>
    </row>
    <row r="42" spans="1:5" s="68" customFormat="1" ht="15.75" x14ac:dyDescent="0.25">
      <c r="A42" s="67" t="s">
        <v>70</v>
      </c>
      <c r="B42" s="213">
        <f>B40+B41</f>
        <v>83055.7</v>
      </c>
      <c r="C42" s="213">
        <f>C40+C41</f>
        <v>20185.5</v>
      </c>
      <c r="D42" s="67"/>
      <c r="E42" s="67">
        <f>E40+E41</f>
        <v>23899.800000000003</v>
      </c>
    </row>
    <row r="43" spans="1:5" x14ac:dyDescent="0.2">
      <c r="C43" s="72"/>
    </row>
    <row r="45" spans="1:5" x14ac:dyDescent="0.2">
      <c r="A45" s="241" t="s">
        <v>71</v>
      </c>
      <c r="B45" s="241"/>
      <c r="C45" s="58"/>
      <c r="D45" s="73"/>
      <c r="E45" s="74"/>
    </row>
    <row r="46" spans="1:5" x14ac:dyDescent="0.2">
      <c r="A46" s="241"/>
      <c r="B46" s="241"/>
      <c r="C46" s="58"/>
      <c r="D46" s="58"/>
      <c r="E46" s="58"/>
    </row>
    <row r="47" spans="1:5" ht="18.75" x14ac:dyDescent="0.3">
      <c r="A47" s="241"/>
      <c r="B47" s="241"/>
      <c r="C47" s="75"/>
      <c r="D47" s="75"/>
      <c r="E47" s="75"/>
    </row>
    <row r="48" spans="1:5" ht="18.75" x14ac:dyDescent="0.3">
      <c r="A48" s="241"/>
      <c r="B48" s="241"/>
      <c r="C48" s="75"/>
      <c r="D48" s="75"/>
      <c r="E48" s="75"/>
    </row>
    <row r="49" spans="1:5" x14ac:dyDescent="0.2">
      <c r="A49" s="241"/>
      <c r="B49" s="241"/>
      <c r="C49" s="58"/>
      <c r="D49" s="58"/>
      <c r="E49" s="58"/>
    </row>
    <row r="50" spans="1:5" x14ac:dyDescent="0.2">
      <c r="A50" s="241"/>
      <c r="B50" s="241"/>
      <c r="C50" s="58"/>
      <c r="D50" s="58"/>
      <c r="E50" s="58"/>
    </row>
    <row r="51" spans="1:5" ht="18.75" x14ac:dyDescent="0.3">
      <c r="A51" s="241"/>
      <c r="B51" s="241"/>
      <c r="C51" s="58"/>
      <c r="D51" s="58"/>
      <c r="E51" s="76"/>
    </row>
    <row r="52" spans="1:5" ht="18.75" x14ac:dyDescent="0.3">
      <c r="A52" s="241"/>
      <c r="B52" s="241"/>
      <c r="C52" s="77"/>
      <c r="D52" s="58"/>
      <c r="E52" s="76" t="s">
        <v>72</v>
      </c>
    </row>
  </sheetData>
  <mergeCells count="6">
    <mergeCell ref="A45:B52"/>
    <mergeCell ref="A2:E2"/>
    <mergeCell ref="A4:A5"/>
    <mergeCell ref="B4:C4"/>
    <mergeCell ref="D4:D5"/>
    <mergeCell ref="E4:E5"/>
  </mergeCells>
  <pageMargins left="0.7" right="0.7" top="0.75" bottom="0.75" header="0.3" footer="0.3"/>
  <pageSetup paperSize="9" scale="65" orientation="portrait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1:I54"/>
  <sheetViews>
    <sheetView tabSelected="1" workbookViewId="0">
      <selection activeCell="B31" sqref="B31"/>
    </sheetView>
  </sheetViews>
  <sheetFormatPr defaultColWidth="9.140625" defaultRowHeight="12.75" x14ac:dyDescent="0.2"/>
  <cols>
    <col min="1" max="1" width="20.85546875" style="58" customWidth="1"/>
    <col min="2" max="2" width="21.28515625" style="58" customWidth="1"/>
    <col min="3" max="3" width="24.28515625" style="58" customWidth="1"/>
    <col min="4" max="7" width="17.140625" style="58" customWidth="1"/>
    <col min="8" max="8" width="19.7109375" style="58" customWidth="1"/>
    <col min="9" max="9" width="17.140625" style="58" customWidth="1"/>
    <col min="10" max="16384" width="9.140625" style="58"/>
  </cols>
  <sheetData>
    <row r="1" spans="1:9" ht="43.5" customHeight="1" x14ac:dyDescent="0.2">
      <c r="A1" s="256" t="s">
        <v>83</v>
      </c>
      <c r="B1" s="256"/>
      <c r="C1" s="256"/>
      <c r="D1" s="256"/>
      <c r="E1" s="256"/>
      <c r="F1" s="256"/>
      <c r="G1" s="256"/>
      <c r="H1" s="256"/>
      <c r="I1" s="256"/>
    </row>
    <row r="2" spans="1:9" ht="15.75" x14ac:dyDescent="0.25">
      <c r="I2" s="104" t="s">
        <v>116</v>
      </c>
    </row>
    <row r="3" spans="1:9" ht="15" x14ac:dyDescent="0.25">
      <c r="A3" s="105"/>
      <c r="B3" s="105"/>
      <c r="C3" s="105"/>
      <c r="D3" s="105"/>
      <c r="E3" s="105"/>
      <c r="F3" s="105"/>
      <c r="G3" s="106"/>
      <c r="I3" s="105"/>
    </row>
    <row r="4" spans="1:9" ht="93.75" customHeight="1" x14ac:dyDescent="0.2">
      <c r="A4" s="257" t="s">
        <v>8</v>
      </c>
      <c r="B4" s="257" t="s">
        <v>84</v>
      </c>
      <c r="C4" s="257" t="s">
        <v>125</v>
      </c>
      <c r="D4" s="257" t="s">
        <v>85</v>
      </c>
      <c r="E4" s="257" t="s">
        <v>86</v>
      </c>
      <c r="F4" s="257" t="s">
        <v>87</v>
      </c>
      <c r="G4" s="259" t="s">
        <v>88</v>
      </c>
      <c r="H4" s="259"/>
      <c r="I4" s="257" t="s">
        <v>126</v>
      </c>
    </row>
    <row r="5" spans="1:9" ht="73.5" customHeight="1" x14ac:dyDescent="0.2">
      <c r="A5" s="258"/>
      <c r="B5" s="258"/>
      <c r="C5" s="258"/>
      <c r="D5" s="258"/>
      <c r="E5" s="258"/>
      <c r="F5" s="258"/>
      <c r="G5" s="107" t="s">
        <v>90</v>
      </c>
      <c r="H5" s="107" t="s">
        <v>127</v>
      </c>
      <c r="I5" s="258"/>
    </row>
    <row r="6" spans="1:9" ht="25.5" x14ac:dyDescent="0.2">
      <c r="A6" s="108" t="s">
        <v>92</v>
      </c>
      <c r="B6" s="108" t="s">
        <v>93</v>
      </c>
      <c r="C6" s="108" t="s">
        <v>94</v>
      </c>
      <c r="D6" s="108" t="s">
        <v>95</v>
      </c>
      <c r="E6" s="108" t="s">
        <v>96</v>
      </c>
      <c r="F6" s="108" t="s">
        <v>97</v>
      </c>
      <c r="G6" s="108" t="s">
        <v>98</v>
      </c>
      <c r="H6" s="108" t="s">
        <v>99</v>
      </c>
      <c r="I6" s="108" t="s">
        <v>100</v>
      </c>
    </row>
    <row r="7" spans="1:9" ht="15.75" x14ac:dyDescent="0.25">
      <c r="A7" s="18" t="s">
        <v>20</v>
      </c>
      <c r="B7" s="110">
        <v>14</v>
      </c>
      <c r="C7" s="214">
        <v>6</v>
      </c>
      <c r="D7" s="114">
        <v>845.9</v>
      </c>
      <c r="E7" s="114">
        <v>211.5</v>
      </c>
      <c r="F7" s="114">
        <f t="shared" ref="F7:F9" si="0">D7+E7</f>
        <v>1057.4000000000001</v>
      </c>
      <c r="G7" s="114">
        <f t="shared" ref="G7:G9" si="1">ROUNDUP(0.0092*F7*B7,1)</f>
        <v>136.19999999999999</v>
      </c>
      <c r="H7" s="114">
        <f t="shared" ref="H7:H9" si="2">ROUNDUP(0.0051*F7*C7,1)</f>
        <v>32.4</v>
      </c>
      <c r="I7" s="114">
        <f t="shared" ref="I7:I9" si="3">G7+H7</f>
        <v>168.6</v>
      </c>
    </row>
    <row r="8" spans="1:9" ht="15.75" x14ac:dyDescent="0.25">
      <c r="A8" s="18" t="s">
        <v>21</v>
      </c>
      <c r="B8" s="110">
        <v>32</v>
      </c>
      <c r="C8" s="215">
        <v>7</v>
      </c>
      <c r="D8" s="114">
        <v>845.9</v>
      </c>
      <c r="E8" s="114">
        <v>211.5</v>
      </c>
      <c r="F8" s="114">
        <f t="shared" si="0"/>
        <v>1057.4000000000001</v>
      </c>
      <c r="G8" s="114">
        <f t="shared" si="1"/>
        <v>311.3</v>
      </c>
      <c r="H8" s="114">
        <f t="shared" si="2"/>
        <v>37.800000000000004</v>
      </c>
      <c r="I8" s="114">
        <f t="shared" si="3"/>
        <v>349.1</v>
      </c>
    </row>
    <row r="9" spans="1:9" ht="15.75" x14ac:dyDescent="0.25">
      <c r="A9" s="18" t="s">
        <v>22</v>
      </c>
      <c r="B9" s="110">
        <v>93</v>
      </c>
      <c r="C9" s="214">
        <v>23</v>
      </c>
      <c r="D9" s="114">
        <v>845.9</v>
      </c>
      <c r="E9" s="114">
        <v>211.5</v>
      </c>
      <c r="F9" s="114">
        <f t="shared" si="0"/>
        <v>1057.4000000000001</v>
      </c>
      <c r="G9" s="114">
        <f t="shared" si="1"/>
        <v>904.80000000000007</v>
      </c>
      <c r="H9" s="114">
        <f t="shared" si="2"/>
        <v>124.1</v>
      </c>
      <c r="I9" s="114">
        <f t="shared" si="3"/>
        <v>1028.9000000000001</v>
      </c>
    </row>
    <row r="10" spans="1:9" ht="15.75" x14ac:dyDescent="0.25">
      <c r="A10" s="18" t="s">
        <v>23</v>
      </c>
      <c r="B10" s="110">
        <v>44</v>
      </c>
      <c r="C10" s="215">
        <v>12</v>
      </c>
      <c r="D10" s="114">
        <v>845.9</v>
      </c>
      <c r="E10" s="114">
        <v>211.5</v>
      </c>
      <c r="F10" s="114">
        <f t="shared" ref="F10:F40" si="4">D10+E10</f>
        <v>1057.4000000000001</v>
      </c>
      <c r="G10" s="114">
        <f t="shared" ref="G10:G40" si="5">ROUNDUP(0.0092*F10*B10,1)</f>
        <v>428.1</v>
      </c>
      <c r="H10" s="114">
        <f t="shared" ref="H10:H40" si="6">ROUNDUP(0.0051*F10*C10,1)</f>
        <v>64.8</v>
      </c>
      <c r="I10" s="114">
        <f t="shared" ref="I10:I40" si="7">G10+H10</f>
        <v>492.90000000000003</v>
      </c>
    </row>
    <row r="11" spans="1:9" ht="15.75" x14ac:dyDescent="0.25">
      <c r="A11" s="18" t="s">
        <v>24</v>
      </c>
      <c r="B11" s="110">
        <v>30</v>
      </c>
      <c r="C11" s="214">
        <v>4</v>
      </c>
      <c r="D11" s="114">
        <v>845.9</v>
      </c>
      <c r="E11" s="114">
        <v>211.5</v>
      </c>
      <c r="F11" s="114">
        <f t="shared" si="4"/>
        <v>1057.4000000000001</v>
      </c>
      <c r="G11" s="114">
        <f t="shared" si="5"/>
        <v>291.90000000000003</v>
      </c>
      <c r="H11" s="114">
        <f t="shared" si="6"/>
        <v>21.6</v>
      </c>
      <c r="I11" s="114">
        <f t="shared" si="7"/>
        <v>313.50000000000006</v>
      </c>
    </row>
    <row r="12" spans="1:9" ht="15.75" x14ac:dyDescent="0.25">
      <c r="A12" s="18" t="s">
        <v>25</v>
      </c>
      <c r="B12" s="110">
        <v>21</v>
      </c>
      <c r="C12" s="215">
        <v>6</v>
      </c>
      <c r="D12" s="114">
        <v>845.9</v>
      </c>
      <c r="E12" s="114">
        <v>211.5</v>
      </c>
      <c r="F12" s="114">
        <f t="shared" si="4"/>
        <v>1057.4000000000001</v>
      </c>
      <c r="G12" s="114">
        <f t="shared" si="5"/>
        <v>204.29999999999998</v>
      </c>
      <c r="H12" s="114">
        <f t="shared" si="6"/>
        <v>32.4</v>
      </c>
      <c r="I12" s="114">
        <f t="shared" si="7"/>
        <v>236.7</v>
      </c>
    </row>
    <row r="13" spans="1:9" ht="15.75" x14ac:dyDescent="0.25">
      <c r="A13" s="18" t="s">
        <v>26</v>
      </c>
      <c r="B13" s="110">
        <v>110</v>
      </c>
      <c r="C13" s="214">
        <v>28</v>
      </c>
      <c r="D13" s="114">
        <v>845.9</v>
      </c>
      <c r="E13" s="114">
        <v>211.5</v>
      </c>
      <c r="F13" s="114">
        <f t="shared" si="4"/>
        <v>1057.4000000000001</v>
      </c>
      <c r="G13" s="114">
        <f t="shared" si="5"/>
        <v>1070.0999999999999</v>
      </c>
      <c r="H13" s="114">
        <f t="shared" si="6"/>
        <v>151</v>
      </c>
      <c r="I13" s="114">
        <f t="shared" si="7"/>
        <v>1221.0999999999999</v>
      </c>
    </row>
    <row r="14" spans="1:9" ht="15.75" x14ac:dyDescent="0.25">
      <c r="A14" s="18" t="s">
        <v>27</v>
      </c>
      <c r="B14" s="110">
        <v>78</v>
      </c>
      <c r="C14" s="215">
        <v>17</v>
      </c>
      <c r="D14" s="114">
        <v>845.9</v>
      </c>
      <c r="E14" s="114">
        <v>211.5</v>
      </c>
      <c r="F14" s="114">
        <f t="shared" si="4"/>
        <v>1057.4000000000001</v>
      </c>
      <c r="G14" s="114">
        <f t="shared" si="5"/>
        <v>758.80000000000007</v>
      </c>
      <c r="H14" s="114">
        <f t="shared" si="6"/>
        <v>91.699999999999989</v>
      </c>
      <c r="I14" s="114">
        <f t="shared" si="7"/>
        <v>850.5</v>
      </c>
    </row>
    <row r="15" spans="1:9" ht="15.75" x14ac:dyDescent="0.25">
      <c r="A15" s="24" t="s">
        <v>28</v>
      </c>
      <c r="B15" s="110">
        <v>38</v>
      </c>
      <c r="C15" s="214">
        <v>18</v>
      </c>
      <c r="D15" s="114">
        <v>845.9</v>
      </c>
      <c r="E15" s="114">
        <v>211.5</v>
      </c>
      <c r="F15" s="114">
        <f t="shared" si="4"/>
        <v>1057.4000000000001</v>
      </c>
      <c r="G15" s="114">
        <f t="shared" si="5"/>
        <v>369.70000000000005</v>
      </c>
      <c r="H15" s="114">
        <f t="shared" si="6"/>
        <v>97.1</v>
      </c>
      <c r="I15" s="114">
        <f t="shared" si="7"/>
        <v>466.80000000000007</v>
      </c>
    </row>
    <row r="16" spans="1:9" ht="15.75" x14ac:dyDescent="0.25">
      <c r="A16" s="24" t="s">
        <v>29</v>
      </c>
      <c r="B16" s="110">
        <v>95</v>
      </c>
      <c r="C16" s="215">
        <v>24</v>
      </c>
      <c r="D16" s="114">
        <v>845.9</v>
      </c>
      <c r="E16" s="114">
        <v>211.5</v>
      </c>
      <c r="F16" s="114">
        <f t="shared" si="4"/>
        <v>1057.4000000000001</v>
      </c>
      <c r="G16" s="114">
        <f t="shared" si="5"/>
        <v>924.2</v>
      </c>
      <c r="H16" s="114">
        <f t="shared" si="6"/>
        <v>129.5</v>
      </c>
      <c r="I16" s="114">
        <f t="shared" si="7"/>
        <v>1053.7</v>
      </c>
    </row>
    <row r="17" spans="1:9" ht="15.75" x14ac:dyDescent="0.25">
      <c r="A17" s="24" t="s">
        <v>30</v>
      </c>
      <c r="B17" s="110">
        <v>79</v>
      </c>
      <c r="C17" s="214">
        <v>16</v>
      </c>
      <c r="D17" s="114">
        <v>845.9</v>
      </c>
      <c r="E17" s="114">
        <v>211.5</v>
      </c>
      <c r="F17" s="114">
        <f t="shared" si="4"/>
        <v>1057.4000000000001</v>
      </c>
      <c r="G17" s="114">
        <f t="shared" si="5"/>
        <v>768.6</v>
      </c>
      <c r="H17" s="114">
        <f t="shared" si="6"/>
        <v>86.3</v>
      </c>
      <c r="I17" s="114">
        <f t="shared" si="7"/>
        <v>854.9</v>
      </c>
    </row>
    <row r="18" spans="1:9" ht="15.75" x14ac:dyDescent="0.25">
      <c r="A18" s="24" t="s">
        <v>31</v>
      </c>
      <c r="B18" s="110">
        <v>22</v>
      </c>
      <c r="C18" s="215">
        <v>9</v>
      </c>
      <c r="D18" s="114">
        <v>845.9</v>
      </c>
      <c r="E18" s="114">
        <v>211.5</v>
      </c>
      <c r="F18" s="114">
        <f t="shared" si="4"/>
        <v>1057.4000000000001</v>
      </c>
      <c r="G18" s="114">
        <f t="shared" si="5"/>
        <v>214.1</v>
      </c>
      <c r="H18" s="114">
        <f t="shared" si="6"/>
        <v>48.6</v>
      </c>
      <c r="I18" s="114">
        <f t="shared" si="7"/>
        <v>262.7</v>
      </c>
    </row>
    <row r="19" spans="1:9" ht="15.75" x14ac:dyDescent="0.25">
      <c r="A19" s="24" t="s">
        <v>32</v>
      </c>
      <c r="B19" s="110">
        <v>89</v>
      </c>
      <c r="C19" s="214">
        <v>21</v>
      </c>
      <c r="D19" s="114">
        <v>845.9</v>
      </c>
      <c r="E19" s="114">
        <v>211.5</v>
      </c>
      <c r="F19" s="114">
        <f t="shared" si="4"/>
        <v>1057.4000000000001</v>
      </c>
      <c r="G19" s="114">
        <f t="shared" si="5"/>
        <v>865.80000000000007</v>
      </c>
      <c r="H19" s="114">
        <f t="shared" si="6"/>
        <v>113.3</v>
      </c>
      <c r="I19" s="114">
        <f t="shared" si="7"/>
        <v>979.1</v>
      </c>
    </row>
    <row r="20" spans="1:9" ht="15.75" x14ac:dyDescent="0.25">
      <c r="A20" s="24" t="s">
        <v>33</v>
      </c>
      <c r="B20" s="110">
        <v>3</v>
      </c>
      <c r="C20" s="215">
        <v>0</v>
      </c>
      <c r="D20" s="114">
        <v>845.9</v>
      </c>
      <c r="E20" s="114">
        <v>211.5</v>
      </c>
      <c r="F20" s="114">
        <f t="shared" si="4"/>
        <v>1057.4000000000001</v>
      </c>
      <c r="G20" s="114">
        <f t="shared" si="5"/>
        <v>29.200000000000003</v>
      </c>
      <c r="H20" s="114">
        <f t="shared" si="6"/>
        <v>0</v>
      </c>
      <c r="I20" s="114">
        <f t="shared" si="7"/>
        <v>29.200000000000003</v>
      </c>
    </row>
    <row r="21" spans="1:9" ht="15.75" x14ac:dyDescent="0.25">
      <c r="A21" s="24" t="s">
        <v>34</v>
      </c>
      <c r="B21" s="110">
        <v>98</v>
      </c>
      <c r="C21" s="214">
        <v>29</v>
      </c>
      <c r="D21" s="114">
        <v>845.9</v>
      </c>
      <c r="E21" s="114">
        <v>211.5</v>
      </c>
      <c r="F21" s="114">
        <f t="shared" si="4"/>
        <v>1057.4000000000001</v>
      </c>
      <c r="G21" s="114">
        <f t="shared" si="5"/>
        <v>953.4</v>
      </c>
      <c r="H21" s="114">
        <f t="shared" si="6"/>
        <v>156.4</v>
      </c>
      <c r="I21" s="114">
        <f t="shared" si="7"/>
        <v>1109.8</v>
      </c>
    </row>
    <row r="22" spans="1:9" ht="15.75" x14ac:dyDescent="0.25">
      <c r="A22" s="24" t="s">
        <v>35</v>
      </c>
      <c r="B22" s="110">
        <v>4</v>
      </c>
      <c r="C22" s="215">
        <v>1</v>
      </c>
      <c r="D22" s="114">
        <v>845.9</v>
      </c>
      <c r="E22" s="114">
        <v>211.5</v>
      </c>
      <c r="F22" s="114">
        <f t="shared" si="4"/>
        <v>1057.4000000000001</v>
      </c>
      <c r="G22" s="114">
        <f t="shared" si="5"/>
        <v>39</v>
      </c>
      <c r="H22" s="114">
        <f t="shared" si="6"/>
        <v>5.3999999999999995</v>
      </c>
      <c r="I22" s="114">
        <f t="shared" si="7"/>
        <v>44.4</v>
      </c>
    </row>
    <row r="23" spans="1:9" ht="15.75" x14ac:dyDescent="0.25">
      <c r="A23" s="24" t="s">
        <v>36</v>
      </c>
      <c r="B23" s="110">
        <v>65</v>
      </c>
      <c r="C23" s="214">
        <v>15</v>
      </c>
      <c r="D23" s="114">
        <v>845.9</v>
      </c>
      <c r="E23" s="114">
        <v>211.5</v>
      </c>
      <c r="F23" s="114">
        <f t="shared" si="4"/>
        <v>1057.4000000000001</v>
      </c>
      <c r="G23" s="114">
        <f t="shared" si="5"/>
        <v>632.4</v>
      </c>
      <c r="H23" s="114">
        <f t="shared" si="6"/>
        <v>80.899999999999991</v>
      </c>
      <c r="I23" s="114">
        <f t="shared" si="7"/>
        <v>713.3</v>
      </c>
    </row>
    <row r="24" spans="1:9" ht="15.75" x14ac:dyDescent="0.25">
      <c r="A24" s="24" t="s">
        <v>37</v>
      </c>
      <c r="B24" s="110">
        <v>147</v>
      </c>
      <c r="C24" s="215">
        <v>31</v>
      </c>
      <c r="D24" s="114">
        <v>845.9</v>
      </c>
      <c r="E24" s="114">
        <v>211.5</v>
      </c>
      <c r="F24" s="114">
        <f t="shared" si="4"/>
        <v>1057.4000000000001</v>
      </c>
      <c r="G24" s="114">
        <f t="shared" si="5"/>
        <v>1430.1</v>
      </c>
      <c r="H24" s="114">
        <f t="shared" si="6"/>
        <v>167.2</v>
      </c>
      <c r="I24" s="114">
        <f t="shared" si="7"/>
        <v>1597.3</v>
      </c>
    </row>
    <row r="25" spans="1:9" ht="15.75" x14ac:dyDescent="0.25">
      <c r="A25" s="24" t="s">
        <v>38</v>
      </c>
      <c r="B25" s="110">
        <v>240</v>
      </c>
      <c r="C25" s="214">
        <v>67</v>
      </c>
      <c r="D25" s="114">
        <v>845.9</v>
      </c>
      <c r="E25" s="114">
        <v>211.5</v>
      </c>
      <c r="F25" s="114">
        <f t="shared" si="4"/>
        <v>1057.4000000000001</v>
      </c>
      <c r="G25" s="114">
        <f t="shared" si="5"/>
        <v>2334.7999999999997</v>
      </c>
      <c r="H25" s="114">
        <f t="shared" si="6"/>
        <v>361.40000000000003</v>
      </c>
      <c r="I25" s="114">
        <f>G25+H25-0.4</f>
        <v>2695.7999999999997</v>
      </c>
    </row>
    <row r="26" spans="1:9" ht="15.75" x14ac:dyDescent="0.25">
      <c r="A26" s="24" t="s">
        <v>39</v>
      </c>
      <c r="B26" s="110">
        <v>61</v>
      </c>
      <c r="C26" s="215">
        <v>25</v>
      </c>
      <c r="D26" s="114">
        <v>845.9</v>
      </c>
      <c r="E26" s="114">
        <v>211.5</v>
      </c>
      <c r="F26" s="114">
        <f t="shared" si="4"/>
        <v>1057.4000000000001</v>
      </c>
      <c r="G26" s="114">
        <f t="shared" si="5"/>
        <v>593.5</v>
      </c>
      <c r="H26" s="114">
        <f t="shared" si="6"/>
        <v>134.9</v>
      </c>
      <c r="I26" s="114">
        <f t="shared" si="7"/>
        <v>728.4</v>
      </c>
    </row>
    <row r="27" spans="1:9" ht="15.75" x14ac:dyDescent="0.25">
      <c r="A27" s="24" t="s">
        <v>40</v>
      </c>
      <c r="B27" s="110">
        <v>23</v>
      </c>
      <c r="C27" s="214">
        <v>4</v>
      </c>
      <c r="D27" s="114">
        <v>845.9</v>
      </c>
      <c r="E27" s="114">
        <v>211.5</v>
      </c>
      <c r="F27" s="114">
        <f t="shared" si="4"/>
        <v>1057.4000000000001</v>
      </c>
      <c r="G27" s="114">
        <f t="shared" si="5"/>
        <v>223.79999999999998</v>
      </c>
      <c r="H27" s="114">
        <f t="shared" si="6"/>
        <v>21.6</v>
      </c>
      <c r="I27" s="114">
        <f t="shared" si="7"/>
        <v>245.39999999999998</v>
      </c>
    </row>
    <row r="28" spans="1:9" ht="15.75" x14ac:dyDescent="0.25">
      <c r="A28" s="24" t="s">
        <v>41</v>
      </c>
      <c r="B28" s="110">
        <v>39</v>
      </c>
      <c r="C28" s="215">
        <v>0</v>
      </c>
      <c r="D28" s="114">
        <v>845.9</v>
      </c>
      <c r="E28" s="114">
        <v>211.5</v>
      </c>
      <c r="F28" s="114">
        <f t="shared" si="4"/>
        <v>1057.4000000000001</v>
      </c>
      <c r="G28" s="114">
        <f t="shared" si="5"/>
        <v>379.40000000000003</v>
      </c>
      <c r="H28" s="114">
        <f t="shared" si="6"/>
        <v>0</v>
      </c>
      <c r="I28" s="114">
        <f t="shared" si="7"/>
        <v>379.40000000000003</v>
      </c>
    </row>
    <row r="29" spans="1:9" ht="15.75" x14ac:dyDescent="0.25">
      <c r="A29" s="24" t="s">
        <v>42</v>
      </c>
      <c r="B29" s="110">
        <v>40</v>
      </c>
      <c r="C29" s="214">
        <v>0</v>
      </c>
      <c r="D29" s="114">
        <v>845.9</v>
      </c>
      <c r="E29" s="114">
        <v>211.5</v>
      </c>
      <c r="F29" s="114">
        <f t="shared" si="4"/>
        <v>1057.4000000000001</v>
      </c>
      <c r="G29" s="114">
        <f t="shared" si="5"/>
        <v>389.20000000000005</v>
      </c>
      <c r="H29" s="114">
        <f t="shared" si="6"/>
        <v>0</v>
      </c>
      <c r="I29" s="114">
        <f t="shared" si="7"/>
        <v>389.20000000000005</v>
      </c>
    </row>
    <row r="30" spans="1:9" ht="15.75" x14ac:dyDescent="0.25">
      <c r="A30" s="24" t="s">
        <v>43</v>
      </c>
      <c r="B30" s="110">
        <v>148</v>
      </c>
      <c r="C30" s="215">
        <v>28</v>
      </c>
      <c r="D30" s="114">
        <v>845.9</v>
      </c>
      <c r="E30" s="114">
        <v>211.5</v>
      </c>
      <c r="F30" s="114">
        <f t="shared" si="4"/>
        <v>1057.4000000000001</v>
      </c>
      <c r="G30" s="114">
        <f t="shared" si="5"/>
        <v>1439.8</v>
      </c>
      <c r="H30" s="114">
        <f t="shared" si="6"/>
        <v>151</v>
      </c>
      <c r="I30" s="114">
        <f t="shared" si="7"/>
        <v>1590.8</v>
      </c>
    </row>
    <row r="31" spans="1:9" ht="15.75" x14ac:dyDescent="0.25">
      <c r="A31" s="24" t="s">
        <v>44</v>
      </c>
      <c r="B31" s="110">
        <v>47</v>
      </c>
      <c r="C31" s="214">
        <v>13</v>
      </c>
      <c r="D31" s="114">
        <v>845.9</v>
      </c>
      <c r="E31" s="114">
        <v>211.5</v>
      </c>
      <c r="F31" s="114">
        <f t="shared" si="4"/>
        <v>1057.4000000000001</v>
      </c>
      <c r="G31" s="114">
        <f t="shared" si="5"/>
        <v>457.3</v>
      </c>
      <c r="H31" s="114">
        <f t="shared" si="6"/>
        <v>70.199999999999989</v>
      </c>
      <c r="I31" s="114">
        <f t="shared" si="7"/>
        <v>527.5</v>
      </c>
    </row>
    <row r="32" spans="1:9" ht="15.75" x14ac:dyDescent="0.25">
      <c r="A32" s="24" t="s">
        <v>45</v>
      </c>
      <c r="B32" s="110">
        <v>29</v>
      </c>
      <c r="C32" s="215">
        <v>8</v>
      </c>
      <c r="D32" s="114">
        <v>845.9</v>
      </c>
      <c r="E32" s="114">
        <v>211.5</v>
      </c>
      <c r="F32" s="114">
        <f t="shared" si="4"/>
        <v>1057.4000000000001</v>
      </c>
      <c r="G32" s="114">
        <f t="shared" si="5"/>
        <v>282.20000000000005</v>
      </c>
      <c r="H32" s="114">
        <f t="shared" si="6"/>
        <v>43.2</v>
      </c>
      <c r="I32" s="114">
        <f t="shared" si="7"/>
        <v>325.40000000000003</v>
      </c>
    </row>
    <row r="33" spans="1:9" ht="15.75" x14ac:dyDescent="0.25">
      <c r="A33" s="24" t="s">
        <v>46</v>
      </c>
      <c r="B33" s="110">
        <v>54</v>
      </c>
      <c r="C33" s="214">
        <v>4</v>
      </c>
      <c r="D33" s="114">
        <v>845.9</v>
      </c>
      <c r="E33" s="114">
        <v>211.5</v>
      </c>
      <c r="F33" s="114">
        <f t="shared" si="4"/>
        <v>1057.4000000000001</v>
      </c>
      <c r="G33" s="114">
        <f t="shared" si="5"/>
        <v>525.4</v>
      </c>
      <c r="H33" s="114">
        <f t="shared" si="6"/>
        <v>21.6</v>
      </c>
      <c r="I33" s="114">
        <f t="shared" si="7"/>
        <v>547</v>
      </c>
    </row>
    <row r="34" spans="1:9" ht="15.75" x14ac:dyDescent="0.25">
      <c r="A34" s="24" t="s">
        <v>47</v>
      </c>
      <c r="B34" s="110">
        <v>137</v>
      </c>
      <c r="C34" s="215">
        <v>44</v>
      </c>
      <c r="D34" s="114">
        <v>845.9</v>
      </c>
      <c r="E34" s="114">
        <v>211.5</v>
      </c>
      <c r="F34" s="114">
        <f t="shared" si="4"/>
        <v>1057.4000000000001</v>
      </c>
      <c r="G34" s="114">
        <f t="shared" si="5"/>
        <v>1332.8</v>
      </c>
      <c r="H34" s="114">
        <f t="shared" si="6"/>
        <v>237.29999999999998</v>
      </c>
      <c r="I34" s="114">
        <f t="shared" si="7"/>
        <v>1570.1</v>
      </c>
    </row>
    <row r="35" spans="1:9" ht="15.75" x14ac:dyDescent="0.25">
      <c r="A35" s="24" t="s">
        <v>48</v>
      </c>
      <c r="B35" s="110">
        <v>48</v>
      </c>
      <c r="C35" s="214">
        <v>20</v>
      </c>
      <c r="D35" s="114">
        <v>845.9</v>
      </c>
      <c r="E35" s="114">
        <v>211.5</v>
      </c>
      <c r="F35" s="114">
        <f t="shared" si="4"/>
        <v>1057.4000000000001</v>
      </c>
      <c r="G35" s="114">
        <f t="shared" si="5"/>
        <v>467</v>
      </c>
      <c r="H35" s="114">
        <f t="shared" si="6"/>
        <v>107.89999999999999</v>
      </c>
      <c r="I35" s="114">
        <f t="shared" si="7"/>
        <v>574.9</v>
      </c>
    </row>
    <row r="36" spans="1:9" ht="15.75" x14ac:dyDescent="0.25">
      <c r="A36" s="24" t="s">
        <v>49</v>
      </c>
      <c r="B36" s="110">
        <v>21</v>
      </c>
      <c r="C36" s="215">
        <v>0</v>
      </c>
      <c r="D36" s="114">
        <v>845.9</v>
      </c>
      <c r="E36" s="114">
        <v>211.5</v>
      </c>
      <c r="F36" s="114">
        <f t="shared" si="4"/>
        <v>1057.4000000000001</v>
      </c>
      <c r="G36" s="114">
        <f t="shared" si="5"/>
        <v>204.29999999999998</v>
      </c>
      <c r="H36" s="114">
        <f t="shared" si="6"/>
        <v>0</v>
      </c>
      <c r="I36" s="114">
        <f t="shared" si="7"/>
        <v>204.29999999999998</v>
      </c>
    </row>
    <row r="37" spans="1:9" ht="15.75" x14ac:dyDescent="0.25">
      <c r="A37" s="24" t="s">
        <v>50</v>
      </c>
      <c r="B37" s="110">
        <v>69</v>
      </c>
      <c r="C37" s="214">
        <v>41</v>
      </c>
      <c r="D37" s="114">
        <v>845.9</v>
      </c>
      <c r="E37" s="114">
        <v>211.5</v>
      </c>
      <c r="F37" s="114">
        <f t="shared" si="4"/>
        <v>1057.4000000000001</v>
      </c>
      <c r="G37" s="114">
        <f t="shared" si="5"/>
        <v>671.30000000000007</v>
      </c>
      <c r="H37" s="114">
        <f t="shared" si="6"/>
        <v>221.2</v>
      </c>
      <c r="I37" s="114">
        <f t="shared" si="7"/>
        <v>892.5</v>
      </c>
    </row>
    <row r="38" spans="1:9" ht="15.75" x14ac:dyDescent="0.25">
      <c r="A38" s="29" t="s">
        <v>51</v>
      </c>
      <c r="B38" s="110">
        <v>143</v>
      </c>
      <c r="C38" s="215">
        <v>33</v>
      </c>
      <c r="D38" s="114">
        <v>845.9</v>
      </c>
      <c r="E38" s="114">
        <v>211.5</v>
      </c>
      <c r="F38" s="114">
        <f t="shared" si="4"/>
        <v>1057.4000000000001</v>
      </c>
      <c r="G38" s="114">
        <f t="shared" si="5"/>
        <v>1391.1999999999998</v>
      </c>
      <c r="H38" s="114">
        <f t="shared" si="6"/>
        <v>178</v>
      </c>
      <c r="I38" s="114">
        <f t="shared" si="7"/>
        <v>1569.1999999999998</v>
      </c>
    </row>
    <row r="39" spans="1:9" ht="15.75" x14ac:dyDescent="0.25">
      <c r="A39" s="29" t="s">
        <v>52</v>
      </c>
      <c r="B39" s="110">
        <v>6</v>
      </c>
      <c r="C39" s="214">
        <v>2</v>
      </c>
      <c r="D39" s="114">
        <v>845.9</v>
      </c>
      <c r="E39" s="114">
        <v>211.5</v>
      </c>
      <c r="F39" s="114">
        <f t="shared" si="4"/>
        <v>1057.4000000000001</v>
      </c>
      <c r="G39" s="114">
        <f t="shared" si="5"/>
        <v>58.4</v>
      </c>
      <c r="H39" s="114">
        <f t="shared" si="6"/>
        <v>10.799999999999999</v>
      </c>
      <c r="I39" s="114">
        <f t="shared" si="7"/>
        <v>69.2</v>
      </c>
    </row>
    <row r="40" spans="1:9" ht="15.75" x14ac:dyDescent="0.25">
      <c r="A40" s="29" t="s">
        <v>53</v>
      </c>
      <c r="B40" s="110">
        <v>69</v>
      </c>
      <c r="C40" s="215">
        <v>9</v>
      </c>
      <c r="D40" s="114">
        <v>845.9</v>
      </c>
      <c r="E40" s="114">
        <v>211.5</v>
      </c>
      <c r="F40" s="114">
        <f t="shared" si="4"/>
        <v>1057.4000000000001</v>
      </c>
      <c r="G40" s="114">
        <f t="shared" si="5"/>
        <v>671.30000000000007</v>
      </c>
      <c r="H40" s="114">
        <f t="shared" si="6"/>
        <v>48.6</v>
      </c>
      <c r="I40" s="114">
        <f t="shared" si="7"/>
        <v>719.90000000000009</v>
      </c>
    </row>
    <row r="41" spans="1:9" ht="15.75" x14ac:dyDescent="0.25">
      <c r="A41" s="34" t="s">
        <v>54</v>
      </c>
      <c r="B41" s="116">
        <f t="shared" ref="B41:I41" si="8">SUM(B7:B40)</f>
        <v>2236</v>
      </c>
      <c r="C41" s="116">
        <f t="shared" si="8"/>
        <v>565</v>
      </c>
      <c r="D41" s="118">
        <f t="shared" si="8"/>
        <v>28760.600000000017</v>
      </c>
      <c r="E41" s="118">
        <f t="shared" si="8"/>
        <v>7191</v>
      </c>
      <c r="F41" s="118">
        <f t="shared" si="8"/>
        <v>35951.60000000002</v>
      </c>
      <c r="G41" s="118">
        <f t="shared" si="8"/>
        <v>21753.699999999997</v>
      </c>
      <c r="H41" s="119">
        <f t="shared" si="8"/>
        <v>3048.2000000000003</v>
      </c>
      <c r="I41" s="118">
        <f t="shared" si="8"/>
        <v>24801.5</v>
      </c>
    </row>
    <row r="42" spans="1:9" ht="15.75" x14ac:dyDescent="0.25">
      <c r="A42" s="29" t="s">
        <v>55</v>
      </c>
      <c r="B42" s="110">
        <v>1301</v>
      </c>
      <c r="C42" s="120">
        <v>466</v>
      </c>
      <c r="D42" s="175">
        <v>1000.2</v>
      </c>
      <c r="E42" s="121">
        <v>250.1</v>
      </c>
      <c r="F42" s="114">
        <f>D42+E42</f>
        <v>1250.3</v>
      </c>
      <c r="G42" s="121">
        <f>ROUNDUP(0.0092*F42*B42,1)</f>
        <v>14965.1</v>
      </c>
      <c r="H42" s="114">
        <f>ROUNDUP(0.0051*F42*C42,1)</f>
        <v>2971.5</v>
      </c>
      <c r="I42" s="114">
        <f>G42+H42-0.7</f>
        <v>17935.899999999998</v>
      </c>
    </row>
    <row r="43" spans="1:9" ht="15.75" x14ac:dyDescent="0.25">
      <c r="A43" s="122" t="s">
        <v>101</v>
      </c>
      <c r="B43" s="123">
        <f t="shared" ref="B43:I43" si="9">B41+B42</f>
        <v>3537</v>
      </c>
      <c r="C43" s="123">
        <f t="shared" si="9"/>
        <v>1031</v>
      </c>
      <c r="D43" s="118">
        <f t="shared" si="9"/>
        <v>29760.800000000017</v>
      </c>
      <c r="E43" s="118">
        <f t="shared" si="9"/>
        <v>7441.1</v>
      </c>
      <c r="F43" s="118">
        <f t="shared" si="9"/>
        <v>37201.900000000023</v>
      </c>
      <c r="G43" s="118">
        <f t="shared" si="9"/>
        <v>36718.799999999996</v>
      </c>
      <c r="H43" s="119">
        <f t="shared" si="9"/>
        <v>6019.7000000000007</v>
      </c>
      <c r="I43" s="118">
        <f t="shared" si="9"/>
        <v>42737.399999999994</v>
      </c>
    </row>
    <row r="44" spans="1:9" x14ac:dyDescent="0.2">
      <c r="E44" s="73"/>
      <c r="F44" s="74"/>
      <c r="G44" s="73"/>
      <c r="I44" s="73"/>
    </row>
    <row r="47" spans="1:9" ht="15.75" x14ac:dyDescent="0.25">
      <c r="A47" s="241" t="s">
        <v>71</v>
      </c>
      <c r="B47" s="241"/>
      <c r="C47" s="241"/>
      <c r="D47" s="241"/>
      <c r="E47" s="124"/>
      <c r="F47" s="125"/>
      <c r="G47" s="78"/>
    </row>
    <row r="48" spans="1:9" x14ac:dyDescent="0.2">
      <c r="A48" s="241"/>
      <c r="B48" s="241"/>
      <c r="C48" s="241"/>
      <c r="D48" s="241"/>
      <c r="E48" s="78"/>
      <c r="F48" s="78"/>
      <c r="G48" s="126"/>
    </row>
    <row r="49" spans="1:8" ht="18.75" x14ac:dyDescent="0.3">
      <c r="A49" s="241"/>
      <c r="B49" s="241"/>
      <c r="C49" s="241"/>
      <c r="D49" s="241"/>
      <c r="E49" s="75"/>
      <c r="F49" s="78"/>
      <c r="G49" s="78"/>
    </row>
    <row r="50" spans="1:8" ht="18.75" x14ac:dyDescent="0.3">
      <c r="A50" s="241"/>
      <c r="B50" s="241"/>
      <c r="C50" s="241"/>
      <c r="D50" s="241"/>
      <c r="E50" s="75"/>
    </row>
    <row r="51" spans="1:8" x14ac:dyDescent="0.2">
      <c r="A51" s="241"/>
      <c r="B51" s="241"/>
      <c r="C51" s="241"/>
      <c r="D51" s="241"/>
    </row>
    <row r="52" spans="1:8" x14ac:dyDescent="0.2">
      <c r="A52" s="241"/>
      <c r="B52" s="241"/>
      <c r="C52" s="241"/>
      <c r="D52" s="241"/>
    </row>
    <row r="53" spans="1:8" x14ac:dyDescent="0.2">
      <c r="A53" s="241"/>
      <c r="B53" s="241"/>
      <c r="C53" s="241"/>
      <c r="D53" s="241"/>
    </row>
    <row r="54" spans="1:8" ht="18.75" x14ac:dyDescent="0.3">
      <c r="A54" s="241"/>
      <c r="B54" s="241"/>
      <c r="C54" s="241"/>
      <c r="D54" s="241"/>
      <c r="E54" s="128"/>
      <c r="F54" s="77"/>
      <c r="H54" s="76" t="s">
        <v>72</v>
      </c>
    </row>
  </sheetData>
  <mergeCells count="10">
    <mergeCell ref="A47:D54"/>
    <mergeCell ref="A1:I1"/>
    <mergeCell ref="A4:A5"/>
    <mergeCell ref="B4:B5"/>
    <mergeCell ref="C4:C5"/>
    <mergeCell ref="D4:D5"/>
    <mergeCell ref="E4:E5"/>
    <mergeCell ref="F4:F5"/>
    <mergeCell ref="G4:H4"/>
    <mergeCell ref="I4:I5"/>
  </mergeCells>
  <pageMargins left="0.70078740157480324" right="0.70078740157480324" top="0.75196850393700776" bottom="0.75196850393700776" header="0.3" footer="0.3"/>
  <pageSetup paperSize="9" scale="53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2:H63"/>
  <sheetViews>
    <sheetView topLeftCell="A25" workbookViewId="0">
      <selection activeCell="A6" sqref="A6:A41"/>
    </sheetView>
  </sheetViews>
  <sheetFormatPr defaultRowHeight="12.75" x14ac:dyDescent="0.2"/>
  <cols>
    <col min="1" max="1" width="22.28515625" customWidth="1"/>
    <col min="2" max="2" width="25.85546875" customWidth="1"/>
    <col min="3" max="3" width="39.28515625" customWidth="1"/>
    <col min="4" max="4" width="33.140625" style="58" customWidth="1"/>
    <col min="5" max="5" width="18.5703125" customWidth="1"/>
    <col min="7" max="7" width="11.5703125" bestFit="1" customWidth="1"/>
    <col min="257" max="257" width="22.28515625" customWidth="1"/>
    <col min="258" max="258" width="25.85546875" customWidth="1"/>
    <col min="259" max="259" width="39.28515625" customWidth="1"/>
    <col min="260" max="260" width="33.140625" customWidth="1"/>
    <col min="261" max="261" width="18.5703125" customWidth="1"/>
    <col min="513" max="513" width="22.28515625" customWidth="1"/>
    <col min="514" max="514" width="25.85546875" customWidth="1"/>
    <col min="515" max="515" width="39.28515625" customWidth="1"/>
    <col min="516" max="516" width="33.140625" customWidth="1"/>
    <col min="517" max="517" width="18.5703125" customWidth="1"/>
    <col min="769" max="769" width="22.28515625" customWidth="1"/>
    <col min="770" max="770" width="25.85546875" customWidth="1"/>
    <col min="771" max="771" width="39.28515625" customWidth="1"/>
    <col min="772" max="772" width="33.140625" customWidth="1"/>
    <col min="773" max="773" width="18.5703125" customWidth="1"/>
    <col min="1025" max="1025" width="22.28515625" customWidth="1"/>
    <col min="1026" max="1026" width="25.85546875" customWidth="1"/>
    <col min="1027" max="1027" width="39.28515625" customWidth="1"/>
    <col min="1028" max="1028" width="33.140625" customWidth="1"/>
    <col min="1029" max="1029" width="18.5703125" customWidth="1"/>
    <col min="1281" max="1281" width="22.28515625" customWidth="1"/>
    <col min="1282" max="1282" width="25.85546875" customWidth="1"/>
    <col min="1283" max="1283" width="39.28515625" customWidth="1"/>
    <col min="1284" max="1284" width="33.140625" customWidth="1"/>
    <col min="1285" max="1285" width="18.5703125" customWidth="1"/>
    <col min="1537" max="1537" width="22.28515625" customWidth="1"/>
    <col min="1538" max="1538" width="25.85546875" customWidth="1"/>
    <col min="1539" max="1539" width="39.28515625" customWidth="1"/>
    <col min="1540" max="1540" width="33.140625" customWidth="1"/>
    <col min="1541" max="1541" width="18.5703125" customWidth="1"/>
    <col min="1793" max="1793" width="22.28515625" customWidth="1"/>
    <col min="1794" max="1794" width="25.85546875" customWidth="1"/>
    <col min="1795" max="1795" width="39.28515625" customWidth="1"/>
    <col min="1796" max="1796" width="33.140625" customWidth="1"/>
    <col min="1797" max="1797" width="18.5703125" customWidth="1"/>
    <col min="2049" max="2049" width="22.28515625" customWidth="1"/>
    <col min="2050" max="2050" width="25.85546875" customWidth="1"/>
    <col min="2051" max="2051" width="39.28515625" customWidth="1"/>
    <col min="2052" max="2052" width="33.140625" customWidth="1"/>
    <col min="2053" max="2053" width="18.5703125" customWidth="1"/>
    <col min="2305" max="2305" width="22.28515625" customWidth="1"/>
    <col min="2306" max="2306" width="25.85546875" customWidth="1"/>
    <col min="2307" max="2307" width="39.28515625" customWidth="1"/>
    <col min="2308" max="2308" width="33.140625" customWidth="1"/>
    <col min="2309" max="2309" width="18.5703125" customWidth="1"/>
    <col min="2561" max="2561" width="22.28515625" customWidth="1"/>
    <col min="2562" max="2562" width="25.85546875" customWidth="1"/>
    <col min="2563" max="2563" width="39.28515625" customWidth="1"/>
    <col min="2564" max="2564" width="33.140625" customWidth="1"/>
    <col min="2565" max="2565" width="18.5703125" customWidth="1"/>
    <col min="2817" max="2817" width="22.28515625" customWidth="1"/>
    <col min="2818" max="2818" width="25.85546875" customWidth="1"/>
    <col min="2819" max="2819" width="39.28515625" customWidth="1"/>
    <col min="2820" max="2820" width="33.140625" customWidth="1"/>
    <col min="2821" max="2821" width="18.5703125" customWidth="1"/>
    <col min="3073" max="3073" width="22.28515625" customWidth="1"/>
    <col min="3074" max="3074" width="25.85546875" customWidth="1"/>
    <col min="3075" max="3075" width="39.28515625" customWidth="1"/>
    <col min="3076" max="3076" width="33.140625" customWidth="1"/>
    <col min="3077" max="3077" width="18.5703125" customWidth="1"/>
    <col min="3329" max="3329" width="22.28515625" customWidth="1"/>
    <col min="3330" max="3330" width="25.85546875" customWidth="1"/>
    <col min="3331" max="3331" width="39.28515625" customWidth="1"/>
    <col min="3332" max="3332" width="33.140625" customWidth="1"/>
    <col min="3333" max="3333" width="18.5703125" customWidth="1"/>
    <col min="3585" max="3585" width="22.28515625" customWidth="1"/>
    <col min="3586" max="3586" width="25.85546875" customWidth="1"/>
    <col min="3587" max="3587" width="39.28515625" customWidth="1"/>
    <col min="3588" max="3588" width="33.140625" customWidth="1"/>
    <col min="3589" max="3589" width="18.5703125" customWidth="1"/>
    <col min="3841" max="3841" width="22.28515625" customWidth="1"/>
    <col min="3842" max="3842" width="25.85546875" customWidth="1"/>
    <col min="3843" max="3843" width="39.28515625" customWidth="1"/>
    <col min="3844" max="3844" width="33.140625" customWidth="1"/>
    <col min="3845" max="3845" width="18.5703125" customWidth="1"/>
    <col min="4097" max="4097" width="22.28515625" customWidth="1"/>
    <col min="4098" max="4098" width="25.85546875" customWidth="1"/>
    <col min="4099" max="4099" width="39.28515625" customWidth="1"/>
    <col min="4100" max="4100" width="33.140625" customWidth="1"/>
    <col min="4101" max="4101" width="18.5703125" customWidth="1"/>
    <col min="4353" max="4353" width="22.28515625" customWidth="1"/>
    <col min="4354" max="4354" width="25.85546875" customWidth="1"/>
    <col min="4355" max="4355" width="39.28515625" customWidth="1"/>
    <col min="4356" max="4356" width="33.140625" customWidth="1"/>
    <col min="4357" max="4357" width="18.5703125" customWidth="1"/>
    <col min="4609" max="4609" width="22.28515625" customWidth="1"/>
    <col min="4610" max="4610" width="25.85546875" customWidth="1"/>
    <col min="4611" max="4611" width="39.28515625" customWidth="1"/>
    <col min="4612" max="4612" width="33.140625" customWidth="1"/>
    <col min="4613" max="4613" width="18.5703125" customWidth="1"/>
    <col min="4865" max="4865" width="22.28515625" customWidth="1"/>
    <col min="4866" max="4866" width="25.85546875" customWidth="1"/>
    <col min="4867" max="4867" width="39.28515625" customWidth="1"/>
    <col min="4868" max="4868" width="33.140625" customWidth="1"/>
    <col min="4869" max="4869" width="18.5703125" customWidth="1"/>
    <col min="5121" max="5121" width="22.28515625" customWidth="1"/>
    <col min="5122" max="5122" width="25.85546875" customWidth="1"/>
    <col min="5123" max="5123" width="39.28515625" customWidth="1"/>
    <col min="5124" max="5124" width="33.140625" customWidth="1"/>
    <col min="5125" max="5125" width="18.5703125" customWidth="1"/>
    <col min="5377" max="5377" width="22.28515625" customWidth="1"/>
    <col min="5378" max="5378" width="25.85546875" customWidth="1"/>
    <col min="5379" max="5379" width="39.28515625" customWidth="1"/>
    <col min="5380" max="5380" width="33.140625" customWidth="1"/>
    <col min="5381" max="5381" width="18.5703125" customWidth="1"/>
    <col min="5633" max="5633" width="22.28515625" customWidth="1"/>
    <col min="5634" max="5634" width="25.85546875" customWidth="1"/>
    <col min="5635" max="5635" width="39.28515625" customWidth="1"/>
    <col min="5636" max="5636" width="33.140625" customWidth="1"/>
    <col min="5637" max="5637" width="18.5703125" customWidth="1"/>
    <col min="5889" max="5889" width="22.28515625" customWidth="1"/>
    <col min="5890" max="5890" width="25.85546875" customWidth="1"/>
    <col min="5891" max="5891" width="39.28515625" customWidth="1"/>
    <col min="5892" max="5892" width="33.140625" customWidth="1"/>
    <col min="5893" max="5893" width="18.5703125" customWidth="1"/>
    <col min="6145" max="6145" width="22.28515625" customWidth="1"/>
    <col min="6146" max="6146" width="25.85546875" customWidth="1"/>
    <col min="6147" max="6147" width="39.28515625" customWidth="1"/>
    <col min="6148" max="6148" width="33.140625" customWidth="1"/>
    <col min="6149" max="6149" width="18.5703125" customWidth="1"/>
    <col min="6401" max="6401" width="22.28515625" customWidth="1"/>
    <col min="6402" max="6402" width="25.85546875" customWidth="1"/>
    <col min="6403" max="6403" width="39.28515625" customWidth="1"/>
    <col min="6404" max="6404" width="33.140625" customWidth="1"/>
    <col min="6405" max="6405" width="18.5703125" customWidth="1"/>
    <col min="6657" max="6657" width="22.28515625" customWidth="1"/>
    <col min="6658" max="6658" width="25.85546875" customWidth="1"/>
    <col min="6659" max="6659" width="39.28515625" customWidth="1"/>
    <col min="6660" max="6660" width="33.140625" customWidth="1"/>
    <col min="6661" max="6661" width="18.5703125" customWidth="1"/>
    <col min="6913" max="6913" width="22.28515625" customWidth="1"/>
    <col min="6914" max="6914" width="25.85546875" customWidth="1"/>
    <col min="6915" max="6915" width="39.28515625" customWidth="1"/>
    <col min="6916" max="6916" width="33.140625" customWidth="1"/>
    <col min="6917" max="6917" width="18.5703125" customWidth="1"/>
    <col min="7169" max="7169" width="22.28515625" customWidth="1"/>
    <col min="7170" max="7170" width="25.85546875" customWidth="1"/>
    <col min="7171" max="7171" width="39.28515625" customWidth="1"/>
    <col min="7172" max="7172" width="33.140625" customWidth="1"/>
    <col min="7173" max="7173" width="18.5703125" customWidth="1"/>
    <col min="7425" max="7425" width="22.28515625" customWidth="1"/>
    <col min="7426" max="7426" width="25.85546875" customWidth="1"/>
    <col min="7427" max="7427" width="39.28515625" customWidth="1"/>
    <col min="7428" max="7428" width="33.140625" customWidth="1"/>
    <col min="7429" max="7429" width="18.5703125" customWidth="1"/>
    <col min="7681" max="7681" width="22.28515625" customWidth="1"/>
    <col min="7682" max="7682" width="25.85546875" customWidth="1"/>
    <col min="7683" max="7683" width="39.28515625" customWidth="1"/>
    <col min="7684" max="7684" width="33.140625" customWidth="1"/>
    <col min="7685" max="7685" width="18.5703125" customWidth="1"/>
    <col min="7937" max="7937" width="22.28515625" customWidth="1"/>
    <col min="7938" max="7938" width="25.85546875" customWidth="1"/>
    <col min="7939" max="7939" width="39.28515625" customWidth="1"/>
    <col min="7940" max="7940" width="33.140625" customWidth="1"/>
    <col min="7941" max="7941" width="18.5703125" customWidth="1"/>
    <col min="8193" max="8193" width="22.28515625" customWidth="1"/>
    <col min="8194" max="8194" width="25.85546875" customWidth="1"/>
    <col min="8195" max="8195" width="39.28515625" customWidth="1"/>
    <col min="8196" max="8196" width="33.140625" customWidth="1"/>
    <col min="8197" max="8197" width="18.5703125" customWidth="1"/>
    <col min="8449" max="8449" width="22.28515625" customWidth="1"/>
    <col min="8450" max="8450" width="25.85546875" customWidth="1"/>
    <col min="8451" max="8451" width="39.28515625" customWidth="1"/>
    <col min="8452" max="8452" width="33.140625" customWidth="1"/>
    <col min="8453" max="8453" width="18.5703125" customWidth="1"/>
    <col min="8705" max="8705" width="22.28515625" customWidth="1"/>
    <col min="8706" max="8706" width="25.85546875" customWidth="1"/>
    <col min="8707" max="8707" width="39.28515625" customWidth="1"/>
    <col min="8708" max="8708" width="33.140625" customWidth="1"/>
    <col min="8709" max="8709" width="18.5703125" customWidth="1"/>
    <col min="8961" max="8961" width="22.28515625" customWidth="1"/>
    <col min="8962" max="8962" width="25.85546875" customWidth="1"/>
    <col min="8963" max="8963" width="39.28515625" customWidth="1"/>
    <col min="8964" max="8964" width="33.140625" customWidth="1"/>
    <col min="8965" max="8965" width="18.5703125" customWidth="1"/>
    <col min="9217" max="9217" width="22.28515625" customWidth="1"/>
    <col min="9218" max="9218" width="25.85546875" customWidth="1"/>
    <col min="9219" max="9219" width="39.28515625" customWidth="1"/>
    <col min="9220" max="9220" width="33.140625" customWidth="1"/>
    <col min="9221" max="9221" width="18.5703125" customWidth="1"/>
    <col min="9473" max="9473" width="22.28515625" customWidth="1"/>
    <col min="9474" max="9474" width="25.85546875" customWidth="1"/>
    <col min="9475" max="9475" width="39.28515625" customWidth="1"/>
    <col min="9476" max="9476" width="33.140625" customWidth="1"/>
    <col min="9477" max="9477" width="18.5703125" customWidth="1"/>
    <col min="9729" max="9729" width="22.28515625" customWidth="1"/>
    <col min="9730" max="9730" width="25.85546875" customWidth="1"/>
    <col min="9731" max="9731" width="39.28515625" customWidth="1"/>
    <col min="9732" max="9732" width="33.140625" customWidth="1"/>
    <col min="9733" max="9733" width="18.5703125" customWidth="1"/>
    <col min="9985" max="9985" width="22.28515625" customWidth="1"/>
    <col min="9986" max="9986" width="25.85546875" customWidth="1"/>
    <col min="9987" max="9987" width="39.28515625" customWidth="1"/>
    <col min="9988" max="9988" width="33.140625" customWidth="1"/>
    <col min="9989" max="9989" width="18.5703125" customWidth="1"/>
    <col min="10241" max="10241" width="22.28515625" customWidth="1"/>
    <col min="10242" max="10242" width="25.85546875" customWidth="1"/>
    <col min="10243" max="10243" width="39.28515625" customWidth="1"/>
    <col min="10244" max="10244" width="33.140625" customWidth="1"/>
    <col min="10245" max="10245" width="18.5703125" customWidth="1"/>
    <col min="10497" max="10497" width="22.28515625" customWidth="1"/>
    <col min="10498" max="10498" width="25.85546875" customWidth="1"/>
    <col min="10499" max="10499" width="39.28515625" customWidth="1"/>
    <col min="10500" max="10500" width="33.140625" customWidth="1"/>
    <col min="10501" max="10501" width="18.5703125" customWidth="1"/>
    <col min="10753" max="10753" width="22.28515625" customWidth="1"/>
    <col min="10754" max="10754" width="25.85546875" customWidth="1"/>
    <col min="10755" max="10755" width="39.28515625" customWidth="1"/>
    <col min="10756" max="10756" width="33.140625" customWidth="1"/>
    <col min="10757" max="10757" width="18.5703125" customWidth="1"/>
    <col min="11009" max="11009" width="22.28515625" customWidth="1"/>
    <col min="11010" max="11010" width="25.85546875" customWidth="1"/>
    <col min="11011" max="11011" width="39.28515625" customWidth="1"/>
    <col min="11012" max="11012" width="33.140625" customWidth="1"/>
    <col min="11013" max="11013" width="18.5703125" customWidth="1"/>
    <col min="11265" max="11265" width="22.28515625" customWidth="1"/>
    <col min="11266" max="11266" width="25.85546875" customWidth="1"/>
    <col min="11267" max="11267" width="39.28515625" customWidth="1"/>
    <col min="11268" max="11268" width="33.140625" customWidth="1"/>
    <col min="11269" max="11269" width="18.5703125" customWidth="1"/>
    <col min="11521" max="11521" width="22.28515625" customWidth="1"/>
    <col min="11522" max="11522" width="25.85546875" customWidth="1"/>
    <col min="11523" max="11523" width="39.28515625" customWidth="1"/>
    <col min="11524" max="11524" width="33.140625" customWidth="1"/>
    <col min="11525" max="11525" width="18.5703125" customWidth="1"/>
    <col min="11777" max="11777" width="22.28515625" customWidth="1"/>
    <col min="11778" max="11778" width="25.85546875" customWidth="1"/>
    <col min="11779" max="11779" width="39.28515625" customWidth="1"/>
    <col min="11780" max="11780" width="33.140625" customWidth="1"/>
    <col min="11781" max="11781" width="18.5703125" customWidth="1"/>
    <col min="12033" max="12033" width="22.28515625" customWidth="1"/>
    <col min="12034" max="12034" width="25.85546875" customWidth="1"/>
    <col min="12035" max="12035" width="39.28515625" customWidth="1"/>
    <col min="12036" max="12036" width="33.140625" customWidth="1"/>
    <col min="12037" max="12037" width="18.5703125" customWidth="1"/>
    <col min="12289" max="12289" width="22.28515625" customWidth="1"/>
    <col min="12290" max="12290" width="25.85546875" customWidth="1"/>
    <col min="12291" max="12291" width="39.28515625" customWidth="1"/>
    <col min="12292" max="12292" width="33.140625" customWidth="1"/>
    <col min="12293" max="12293" width="18.5703125" customWidth="1"/>
    <col min="12545" max="12545" width="22.28515625" customWidth="1"/>
    <col min="12546" max="12546" width="25.85546875" customWidth="1"/>
    <col min="12547" max="12547" width="39.28515625" customWidth="1"/>
    <col min="12548" max="12548" width="33.140625" customWidth="1"/>
    <col min="12549" max="12549" width="18.5703125" customWidth="1"/>
    <col min="12801" max="12801" width="22.28515625" customWidth="1"/>
    <col min="12802" max="12802" width="25.85546875" customWidth="1"/>
    <col min="12803" max="12803" width="39.28515625" customWidth="1"/>
    <col min="12804" max="12804" width="33.140625" customWidth="1"/>
    <col min="12805" max="12805" width="18.5703125" customWidth="1"/>
    <col min="13057" max="13057" width="22.28515625" customWidth="1"/>
    <col min="13058" max="13058" width="25.85546875" customWidth="1"/>
    <col min="13059" max="13059" width="39.28515625" customWidth="1"/>
    <col min="13060" max="13060" width="33.140625" customWidth="1"/>
    <col min="13061" max="13061" width="18.5703125" customWidth="1"/>
    <col min="13313" max="13313" width="22.28515625" customWidth="1"/>
    <col min="13314" max="13314" width="25.85546875" customWidth="1"/>
    <col min="13315" max="13315" width="39.28515625" customWidth="1"/>
    <col min="13316" max="13316" width="33.140625" customWidth="1"/>
    <col min="13317" max="13317" width="18.5703125" customWidth="1"/>
    <col min="13569" max="13569" width="22.28515625" customWidth="1"/>
    <col min="13570" max="13570" width="25.85546875" customWidth="1"/>
    <col min="13571" max="13571" width="39.28515625" customWidth="1"/>
    <col min="13572" max="13572" width="33.140625" customWidth="1"/>
    <col min="13573" max="13573" width="18.5703125" customWidth="1"/>
    <col min="13825" max="13825" width="22.28515625" customWidth="1"/>
    <col min="13826" max="13826" width="25.85546875" customWidth="1"/>
    <col min="13827" max="13827" width="39.28515625" customWidth="1"/>
    <col min="13828" max="13828" width="33.140625" customWidth="1"/>
    <col min="13829" max="13829" width="18.5703125" customWidth="1"/>
    <col min="14081" max="14081" width="22.28515625" customWidth="1"/>
    <col min="14082" max="14082" width="25.85546875" customWidth="1"/>
    <col min="14083" max="14083" width="39.28515625" customWidth="1"/>
    <col min="14084" max="14084" width="33.140625" customWidth="1"/>
    <col min="14085" max="14085" width="18.5703125" customWidth="1"/>
    <col min="14337" max="14337" width="22.28515625" customWidth="1"/>
    <col min="14338" max="14338" width="25.85546875" customWidth="1"/>
    <col min="14339" max="14339" width="39.28515625" customWidth="1"/>
    <col min="14340" max="14340" width="33.140625" customWidth="1"/>
    <col min="14341" max="14341" width="18.5703125" customWidth="1"/>
    <col min="14593" max="14593" width="22.28515625" customWidth="1"/>
    <col min="14594" max="14594" width="25.85546875" customWidth="1"/>
    <col min="14595" max="14595" width="39.28515625" customWidth="1"/>
    <col min="14596" max="14596" width="33.140625" customWidth="1"/>
    <col min="14597" max="14597" width="18.5703125" customWidth="1"/>
    <col min="14849" max="14849" width="22.28515625" customWidth="1"/>
    <col min="14850" max="14850" width="25.85546875" customWidth="1"/>
    <col min="14851" max="14851" width="39.28515625" customWidth="1"/>
    <col min="14852" max="14852" width="33.140625" customWidth="1"/>
    <col min="14853" max="14853" width="18.5703125" customWidth="1"/>
    <col min="15105" max="15105" width="22.28515625" customWidth="1"/>
    <col min="15106" max="15106" width="25.85546875" customWidth="1"/>
    <col min="15107" max="15107" width="39.28515625" customWidth="1"/>
    <col min="15108" max="15108" width="33.140625" customWidth="1"/>
    <col min="15109" max="15109" width="18.5703125" customWidth="1"/>
    <col min="15361" max="15361" width="22.28515625" customWidth="1"/>
    <col min="15362" max="15362" width="25.85546875" customWidth="1"/>
    <col min="15363" max="15363" width="39.28515625" customWidth="1"/>
    <col min="15364" max="15364" width="33.140625" customWidth="1"/>
    <col min="15365" max="15365" width="18.5703125" customWidth="1"/>
    <col min="15617" max="15617" width="22.28515625" customWidth="1"/>
    <col min="15618" max="15618" width="25.85546875" customWidth="1"/>
    <col min="15619" max="15619" width="39.28515625" customWidth="1"/>
    <col min="15620" max="15620" width="33.140625" customWidth="1"/>
    <col min="15621" max="15621" width="18.5703125" customWidth="1"/>
    <col min="15873" max="15873" width="22.28515625" customWidth="1"/>
    <col min="15874" max="15874" width="25.85546875" customWidth="1"/>
    <col min="15875" max="15875" width="39.28515625" customWidth="1"/>
    <col min="15876" max="15876" width="33.140625" customWidth="1"/>
    <col min="15877" max="15877" width="18.5703125" customWidth="1"/>
    <col min="16129" max="16129" width="22.28515625" customWidth="1"/>
    <col min="16130" max="16130" width="25.85546875" customWidth="1"/>
    <col min="16131" max="16131" width="39.28515625" customWidth="1"/>
    <col min="16132" max="16132" width="33.140625" customWidth="1"/>
    <col min="16133" max="16133" width="18.5703125" customWidth="1"/>
  </cols>
  <sheetData>
    <row r="2" spans="1:5" ht="59.25" customHeight="1" x14ac:dyDescent="0.2">
      <c r="A2" s="234" t="s">
        <v>63</v>
      </c>
      <c r="B2" s="234"/>
      <c r="C2" s="234"/>
      <c r="D2" s="235"/>
      <c r="E2" s="234"/>
    </row>
    <row r="4" spans="1:5" ht="39" customHeight="1" x14ac:dyDescent="0.2">
      <c r="A4" s="236" t="s">
        <v>64</v>
      </c>
      <c r="B4" s="238" t="s">
        <v>65</v>
      </c>
      <c r="C4" s="238"/>
      <c r="D4" s="239" t="s">
        <v>66</v>
      </c>
      <c r="E4" s="240" t="s">
        <v>67</v>
      </c>
    </row>
    <row r="5" spans="1:5" s="59" customFormat="1" ht="115.5" x14ac:dyDescent="0.2">
      <c r="A5" s="237"/>
      <c r="B5" s="60" t="s">
        <v>68</v>
      </c>
      <c r="C5" s="60" t="s">
        <v>69</v>
      </c>
      <c r="D5" s="239"/>
      <c r="E5" s="240"/>
    </row>
    <row r="6" spans="1:5" s="59" customFormat="1" ht="15.75" x14ac:dyDescent="0.25">
      <c r="A6" s="18" t="s">
        <v>20</v>
      </c>
      <c r="B6" s="61">
        <v>510</v>
      </c>
      <c r="C6" s="61">
        <v>60</v>
      </c>
      <c r="D6" s="62">
        <v>19.29</v>
      </c>
      <c r="E6" s="63">
        <f t="shared" ref="E6:E9" si="0">ROUNDUP((B6+C6)*D6*12/1000,1)</f>
        <v>132</v>
      </c>
    </row>
    <row r="7" spans="1:5" s="59" customFormat="1" ht="15.75" x14ac:dyDescent="0.25">
      <c r="A7" s="18" t="s">
        <v>21</v>
      </c>
      <c r="B7" s="61">
        <v>3765.8</v>
      </c>
      <c r="C7" s="61">
        <v>628.1</v>
      </c>
      <c r="D7" s="62">
        <v>19.29</v>
      </c>
      <c r="E7" s="63">
        <f t="shared" si="0"/>
        <v>1017.1</v>
      </c>
    </row>
    <row r="8" spans="1:5" s="59" customFormat="1" ht="15.75" x14ac:dyDescent="0.25">
      <c r="A8" s="18" t="s">
        <v>22</v>
      </c>
      <c r="B8" s="61">
        <v>2297</v>
      </c>
      <c r="C8" s="61">
        <v>196.3</v>
      </c>
      <c r="D8" s="62">
        <v>19.29</v>
      </c>
      <c r="E8" s="63">
        <f t="shared" si="0"/>
        <v>577.20000000000005</v>
      </c>
    </row>
    <row r="9" spans="1:5" s="59" customFormat="1" ht="15.75" x14ac:dyDescent="0.25">
      <c r="A9" s="18" t="s">
        <v>23</v>
      </c>
      <c r="B9" s="61">
        <v>422.1</v>
      </c>
      <c r="C9" s="61">
        <v>0</v>
      </c>
      <c r="D9" s="62">
        <v>19.29</v>
      </c>
      <c r="E9" s="63">
        <f t="shared" si="0"/>
        <v>97.8</v>
      </c>
    </row>
    <row r="10" spans="1:5" s="59" customFormat="1" ht="15.75" x14ac:dyDescent="0.25">
      <c r="A10" s="18" t="s">
        <v>24</v>
      </c>
      <c r="B10" s="61">
        <v>189.7</v>
      </c>
      <c r="C10" s="61">
        <v>146.69999999999999</v>
      </c>
      <c r="D10" s="62">
        <v>19.29</v>
      </c>
      <c r="E10" s="63">
        <f t="shared" ref="E10:E39" si="1">ROUNDUP((B10+C10)*D10*12/1000,1)</f>
        <v>77.899999999999991</v>
      </c>
    </row>
    <row r="11" spans="1:5" s="59" customFormat="1" ht="15.75" x14ac:dyDescent="0.25">
      <c r="A11" s="18" t="s">
        <v>25</v>
      </c>
      <c r="B11" s="61">
        <v>206.6</v>
      </c>
      <c r="C11" s="61">
        <v>0</v>
      </c>
      <c r="D11" s="62">
        <v>19.29</v>
      </c>
      <c r="E11" s="63">
        <f t="shared" si="1"/>
        <v>47.9</v>
      </c>
    </row>
    <row r="12" spans="1:5" ht="15.75" x14ac:dyDescent="0.25">
      <c r="A12" s="18" t="s">
        <v>26</v>
      </c>
      <c r="B12" s="61">
        <v>983.9</v>
      </c>
      <c r="C12" s="61">
        <v>0</v>
      </c>
      <c r="D12" s="62">
        <v>19.29</v>
      </c>
      <c r="E12" s="63">
        <f t="shared" si="1"/>
        <v>227.79999999999998</v>
      </c>
    </row>
    <row r="13" spans="1:5" ht="15.75" x14ac:dyDescent="0.25">
      <c r="A13" s="18" t="s">
        <v>27</v>
      </c>
      <c r="B13" s="61">
        <v>2274</v>
      </c>
      <c r="C13" s="61">
        <v>0</v>
      </c>
      <c r="D13" s="62">
        <v>19.29</v>
      </c>
      <c r="E13" s="63">
        <f t="shared" si="1"/>
        <v>526.4</v>
      </c>
    </row>
    <row r="14" spans="1:5" ht="15.75" x14ac:dyDescent="0.25">
      <c r="A14" s="24" t="s">
        <v>28</v>
      </c>
      <c r="B14" s="61">
        <v>1209.2</v>
      </c>
      <c r="C14" s="61">
        <v>30.2</v>
      </c>
      <c r="D14" s="62">
        <v>19.29</v>
      </c>
      <c r="E14" s="63">
        <f t="shared" si="1"/>
        <v>286.90000000000003</v>
      </c>
    </row>
    <row r="15" spans="1:5" ht="15.75" x14ac:dyDescent="0.25">
      <c r="A15" s="24" t="s">
        <v>29</v>
      </c>
      <c r="B15" s="61">
        <v>3074.9</v>
      </c>
      <c r="C15" s="61">
        <v>432</v>
      </c>
      <c r="D15" s="62">
        <v>19.29</v>
      </c>
      <c r="E15" s="63">
        <f t="shared" si="1"/>
        <v>811.80000000000007</v>
      </c>
    </row>
    <row r="16" spans="1:5" ht="15.75" x14ac:dyDescent="0.25">
      <c r="A16" s="24" t="s">
        <v>30</v>
      </c>
      <c r="B16" s="61">
        <v>1199</v>
      </c>
      <c r="C16" s="61">
        <v>99</v>
      </c>
      <c r="D16" s="62">
        <v>19.29</v>
      </c>
      <c r="E16" s="63">
        <f t="shared" si="1"/>
        <v>300.5</v>
      </c>
    </row>
    <row r="17" spans="1:8" ht="15.75" x14ac:dyDescent="0.25">
      <c r="A17" s="24" t="s">
        <v>31</v>
      </c>
      <c r="B17" s="61">
        <v>207.4</v>
      </c>
      <c r="C17" s="61">
        <v>102.9</v>
      </c>
      <c r="D17" s="62">
        <v>19.29</v>
      </c>
      <c r="E17" s="63">
        <f t="shared" si="1"/>
        <v>71.899999999999991</v>
      </c>
    </row>
    <row r="18" spans="1:8" ht="15.75" x14ac:dyDescent="0.25">
      <c r="A18" s="24" t="s">
        <v>32</v>
      </c>
      <c r="B18" s="61">
        <v>1726.9</v>
      </c>
      <c r="C18" s="61">
        <v>233</v>
      </c>
      <c r="D18" s="62">
        <v>19.29</v>
      </c>
      <c r="E18" s="63">
        <f t="shared" si="1"/>
        <v>453.70000000000005</v>
      </c>
    </row>
    <row r="19" spans="1:8" ht="15.75" x14ac:dyDescent="0.25">
      <c r="A19" s="24" t="s">
        <v>33</v>
      </c>
      <c r="B19" s="61">
        <v>3187.7</v>
      </c>
      <c r="C19" s="61">
        <v>500</v>
      </c>
      <c r="D19" s="62">
        <v>19.29</v>
      </c>
      <c r="E19" s="63">
        <f t="shared" si="1"/>
        <v>853.7</v>
      </c>
    </row>
    <row r="20" spans="1:8" ht="15.75" x14ac:dyDescent="0.25">
      <c r="A20" s="24" t="s">
        <v>34</v>
      </c>
      <c r="B20" s="61">
        <v>2901.7</v>
      </c>
      <c r="C20" s="61">
        <v>638.70000000000005</v>
      </c>
      <c r="D20" s="62">
        <v>19.29</v>
      </c>
      <c r="E20" s="63">
        <f t="shared" si="1"/>
        <v>819.6</v>
      </c>
    </row>
    <row r="21" spans="1:8" ht="15.75" x14ac:dyDescent="0.25">
      <c r="A21" s="24" t="s">
        <v>35</v>
      </c>
      <c r="B21" s="61">
        <v>0</v>
      </c>
      <c r="C21" s="61">
        <v>0</v>
      </c>
      <c r="D21" s="62">
        <v>19.29</v>
      </c>
      <c r="E21" s="63">
        <f t="shared" si="1"/>
        <v>0</v>
      </c>
    </row>
    <row r="22" spans="1:8" ht="15.75" x14ac:dyDescent="0.25">
      <c r="A22" s="24" t="s">
        <v>36</v>
      </c>
      <c r="B22" s="61">
        <v>482.4</v>
      </c>
      <c r="C22" s="61">
        <v>0</v>
      </c>
      <c r="D22" s="62">
        <v>19.29</v>
      </c>
      <c r="E22" s="63">
        <f t="shared" si="1"/>
        <v>111.69999999999999</v>
      </c>
    </row>
    <row r="23" spans="1:8" ht="15.75" x14ac:dyDescent="0.25">
      <c r="A23" s="24" t="s">
        <v>37</v>
      </c>
      <c r="B23" s="61">
        <v>3359.4</v>
      </c>
      <c r="C23" s="61">
        <v>1384.5</v>
      </c>
      <c r="D23" s="62">
        <v>19.29</v>
      </c>
      <c r="E23" s="63">
        <f t="shared" si="1"/>
        <v>1098.1999999999998</v>
      </c>
    </row>
    <row r="24" spans="1:8" ht="15.75" x14ac:dyDescent="0.25">
      <c r="A24" s="24" t="s">
        <v>38</v>
      </c>
      <c r="B24" s="61">
        <v>2433.1</v>
      </c>
      <c r="C24" s="61">
        <v>591.79999999999995</v>
      </c>
      <c r="D24" s="62">
        <v>19.29</v>
      </c>
      <c r="E24" s="63">
        <f t="shared" si="1"/>
        <v>700.30000000000007</v>
      </c>
    </row>
    <row r="25" spans="1:8" ht="15.75" x14ac:dyDescent="0.25">
      <c r="A25" s="24" t="s">
        <v>39</v>
      </c>
      <c r="B25" s="61">
        <v>781.8</v>
      </c>
      <c r="C25" s="61">
        <v>0</v>
      </c>
      <c r="D25" s="62">
        <v>19.29</v>
      </c>
      <c r="E25" s="63">
        <f t="shared" si="1"/>
        <v>181</v>
      </c>
    </row>
    <row r="26" spans="1:8" ht="15.75" x14ac:dyDescent="0.25">
      <c r="A26" s="24" t="s">
        <v>40</v>
      </c>
      <c r="B26" s="61">
        <v>220.5</v>
      </c>
      <c r="C26" s="61">
        <v>0</v>
      </c>
      <c r="D26" s="62">
        <v>19.29</v>
      </c>
      <c r="E26" s="63">
        <f t="shared" si="1"/>
        <v>51.1</v>
      </c>
    </row>
    <row r="27" spans="1:8" ht="15.75" x14ac:dyDescent="0.25">
      <c r="A27" s="24" t="s">
        <v>41</v>
      </c>
      <c r="B27" s="61">
        <v>2061</v>
      </c>
      <c r="C27" s="61">
        <v>670</v>
      </c>
      <c r="D27" s="62">
        <v>19.29</v>
      </c>
      <c r="E27" s="63">
        <f t="shared" si="1"/>
        <v>632.20000000000005</v>
      </c>
    </row>
    <row r="28" spans="1:8" ht="15.75" x14ac:dyDescent="0.25">
      <c r="A28" s="24" t="s">
        <v>42</v>
      </c>
      <c r="B28" s="61">
        <v>4214.5</v>
      </c>
      <c r="C28" s="61">
        <v>264</v>
      </c>
      <c r="D28" s="62">
        <v>19.29</v>
      </c>
      <c r="E28" s="63">
        <f t="shared" si="1"/>
        <v>1036.6999999999998</v>
      </c>
      <c r="G28" s="64"/>
      <c r="H28" s="64"/>
    </row>
    <row r="29" spans="1:8" ht="15.75" x14ac:dyDescent="0.25">
      <c r="A29" s="24" t="s">
        <v>43</v>
      </c>
      <c r="B29" s="61">
        <v>3133.9</v>
      </c>
      <c r="C29" s="61">
        <v>620.9</v>
      </c>
      <c r="D29" s="62">
        <v>19.29</v>
      </c>
      <c r="E29" s="63">
        <f t="shared" si="1"/>
        <v>869.2</v>
      </c>
      <c r="G29" s="64"/>
      <c r="H29" s="64"/>
    </row>
    <row r="30" spans="1:8" ht="15.75" x14ac:dyDescent="0.25">
      <c r="A30" s="24" t="s">
        <v>44</v>
      </c>
      <c r="B30" s="61">
        <v>421.8</v>
      </c>
      <c r="C30" s="61">
        <v>310.2</v>
      </c>
      <c r="D30" s="62">
        <v>19.29</v>
      </c>
      <c r="E30" s="63">
        <f t="shared" si="1"/>
        <v>169.5</v>
      </c>
      <c r="G30" s="64"/>
      <c r="H30" s="64"/>
    </row>
    <row r="31" spans="1:8" ht="15.75" x14ac:dyDescent="0.25">
      <c r="A31" s="24" t="s">
        <v>45</v>
      </c>
      <c r="B31" s="61">
        <v>225.5</v>
      </c>
      <c r="C31" s="61">
        <v>0</v>
      </c>
      <c r="D31" s="62">
        <v>19.29</v>
      </c>
      <c r="E31" s="63">
        <f t="shared" si="1"/>
        <v>52.2</v>
      </c>
      <c r="G31" s="64"/>
      <c r="H31" s="64"/>
    </row>
    <row r="32" spans="1:8" ht="15.75" x14ac:dyDescent="0.25">
      <c r="A32" s="24" t="s">
        <v>46</v>
      </c>
      <c r="B32" s="61">
        <v>3435.2</v>
      </c>
      <c r="C32" s="61">
        <v>865.7</v>
      </c>
      <c r="D32" s="62">
        <v>19.29</v>
      </c>
      <c r="E32" s="63">
        <f t="shared" si="1"/>
        <v>995.6</v>
      </c>
      <c r="G32" s="64"/>
      <c r="H32" s="64"/>
    </row>
    <row r="33" spans="1:8" ht="15.75" x14ac:dyDescent="0.25">
      <c r="A33" s="24" t="s">
        <v>47</v>
      </c>
      <c r="B33" s="61">
        <v>7037.9</v>
      </c>
      <c r="C33" s="61">
        <v>652.70000000000005</v>
      </c>
      <c r="D33" s="62">
        <v>19.29</v>
      </c>
      <c r="E33" s="63">
        <f t="shared" si="1"/>
        <v>1780.3</v>
      </c>
      <c r="G33" s="64"/>
      <c r="H33" s="64"/>
    </row>
    <row r="34" spans="1:8" ht="15.75" x14ac:dyDescent="0.25">
      <c r="A34" s="24" t="s">
        <v>48</v>
      </c>
      <c r="B34" s="61">
        <v>289.2</v>
      </c>
      <c r="C34" s="61">
        <v>33</v>
      </c>
      <c r="D34" s="62">
        <v>19.29</v>
      </c>
      <c r="E34" s="63">
        <f t="shared" si="1"/>
        <v>74.599999999999994</v>
      </c>
      <c r="G34" s="64"/>
      <c r="H34" s="64"/>
    </row>
    <row r="35" spans="1:8" ht="15.75" x14ac:dyDescent="0.25">
      <c r="A35" s="24" t="s">
        <v>49</v>
      </c>
      <c r="B35" s="61">
        <v>808.7</v>
      </c>
      <c r="C35" s="61">
        <v>200</v>
      </c>
      <c r="D35" s="62">
        <v>19.29</v>
      </c>
      <c r="E35" s="63">
        <f t="shared" si="1"/>
        <v>233.5</v>
      </c>
      <c r="G35" s="64"/>
      <c r="H35" s="64"/>
    </row>
    <row r="36" spans="1:8" ht="15.75" x14ac:dyDescent="0.25">
      <c r="A36" s="24" t="s">
        <v>50</v>
      </c>
      <c r="B36" s="61">
        <v>280.2</v>
      </c>
      <c r="C36" s="61">
        <v>0</v>
      </c>
      <c r="D36" s="62">
        <v>19.29</v>
      </c>
      <c r="E36" s="63">
        <f t="shared" si="1"/>
        <v>64.899999999999991</v>
      </c>
      <c r="G36" s="64"/>
      <c r="H36" s="64"/>
    </row>
    <row r="37" spans="1:8" ht="15.75" x14ac:dyDescent="0.25">
      <c r="A37" s="29" t="s">
        <v>51</v>
      </c>
      <c r="B37" s="61">
        <v>60.5</v>
      </c>
      <c r="C37" s="61">
        <v>0</v>
      </c>
      <c r="D37" s="62">
        <v>19.29</v>
      </c>
      <c r="E37" s="63">
        <f t="shared" si="1"/>
        <v>14.1</v>
      </c>
      <c r="G37" s="64"/>
      <c r="H37" s="64"/>
    </row>
    <row r="38" spans="1:8" ht="15.75" x14ac:dyDescent="0.25">
      <c r="A38" s="29" t="s">
        <v>52</v>
      </c>
      <c r="B38" s="61">
        <v>70.099999999999994</v>
      </c>
      <c r="C38" s="61">
        <v>0</v>
      </c>
      <c r="D38" s="62">
        <v>19.29</v>
      </c>
      <c r="E38" s="63">
        <f t="shared" si="1"/>
        <v>16.3</v>
      </c>
      <c r="G38" s="64"/>
      <c r="H38" s="64"/>
    </row>
    <row r="39" spans="1:8" ht="15.75" x14ac:dyDescent="0.25">
      <c r="A39" s="29" t="s">
        <v>53</v>
      </c>
      <c r="B39" s="61">
        <v>2044.1</v>
      </c>
      <c r="C39" s="61">
        <v>525.79999999999995</v>
      </c>
      <c r="D39" s="62">
        <v>19.29</v>
      </c>
      <c r="E39" s="63">
        <f t="shared" si="1"/>
        <v>594.9</v>
      </c>
      <c r="G39" s="64"/>
      <c r="H39" s="64"/>
    </row>
    <row r="40" spans="1:8" ht="15.75" x14ac:dyDescent="0.2">
      <c r="A40" s="34" t="s">
        <v>54</v>
      </c>
      <c r="B40" s="65">
        <f>SUM(B6:B39)</f>
        <v>55515.7</v>
      </c>
      <c r="C40" s="65">
        <f>SUM(C6:C39)</f>
        <v>9185.5</v>
      </c>
      <c r="D40" s="66"/>
      <c r="E40" s="67">
        <f>SUM(E6:E39)</f>
        <v>14978.500000000002</v>
      </c>
      <c r="G40" s="64"/>
      <c r="H40" s="64"/>
    </row>
    <row r="41" spans="1:8" ht="15.75" x14ac:dyDescent="0.25">
      <c r="A41" s="29" t="s">
        <v>55</v>
      </c>
      <c r="B41" s="61">
        <v>27540</v>
      </c>
      <c r="C41" s="61">
        <v>11000</v>
      </c>
      <c r="D41" s="62">
        <v>19.29</v>
      </c>
      <c r="E41" s="63">
        <f>ROUNDUP((B41+C41)*D41*12/1000,1)</f>
        <v>8921.3000000000011</v>
      </c>
      <c r="G41" s="64"/>
      <c r="H41" s="64"/>
    </row>
    <row r="42" spans="1:8" s="68" customFormat="1" ht="15.75" x14ac:dyDescent="0.25">
      <c r="A42" s="67" t="s">
        <v>70</v>
      </c>
      <c r="B42" s="69">
        <f>B40+B41</f>
        <v>83055.7</v>
      </c>
      <c r="C42" s="69">
        <f>C40+C41</f>
        <v>20185.5</v>
      </c>
      <c r="D42" s="70"/>
      <c r="E42" s="67">
        <f>E40+E41</f>
        <v>23899.800000000003</v>
      </c>
      <c r="G42" s="71"/>
      <c r="H42" s="71"/>
    </row>
    <row r="43" spans="1:8" x14ac:dyDescent="0.2">
      <c r="C43" s="72"/>
      <c r="G43" s="64"/>
      <c r="H43" s="64"/>
    </row>
    <row r="44" spans="1:8" x14ac:dyDescent="0.2">
      <c r="G44" s="64"/>
      <c r="H44" s="64"/>
    </row>
    <row r="45" spans="1:8" x14ac:dyDescent="0.2">
      <c r="G45" s="64"/>
      <c r="H45" s="64"/>
    </row>
    <row r="46" spans="1:8" x14ac:dyDescent="0.2">
      <c r="A46" s="241" t="s">
        <v>71</v>
      </c>
      <c r="B46" s="241"/>
      <c r="C46" s="58"/>
      <c r="D46" s="73"/>
      <c r="E46" s="74"/>
      <c r="G46" s="64"/>
      <c r="H46" s="64"/>
    </row>
    <row r="47" spans="1:8" x14ac:dyDescent="0.2">
      <c r="A47" s="241"/>
      <c r="B47" s="241"/>
      <c r="C47" s="58"/>
      <c r="E47" s="58"/>
      <c r="G47" s="64"/>
      <c r="H47" s="64"/>
    </row>
    <row r="48" spans="1:8" ht="18.75" x14ac:dyDescent="0.3">
      <c r="A48" s="241"/>
      <c r="B48" s="241"/>
      <c r="C48" s="75"/>
      <c r="D48" s="75"/>
      <c r="E48" s="75"/>
      <c r="G48" s="64"/>
      <c r="H48" s="64"/>
    </row>
    <row r="49" spans="1:8" ht="18.75" x14ac:dyDescent="0.3">
      <c r="A49" s="241"/>
      <c r="B49" s="241"/>
      <c r="C49" s="75"/>
      <c r="D49" s="75"/>
      <c r="E49" s="75"/>
      <c r="G49" s="64"/>
      <c r="H49" s="64"/>
    </row>
    <row r="50" spans="1:8" x14ac:dyDescent="0.2">
      <c r="A50" s="241"/>
      <c r="B50" s="241"/>
      <c r="C50" s="58"/>
      <c r="E50" s="58"/>
      <c r="G50" s="64"/>
      <c r="H50" s="64"/>
    </row>
    <row r="51" spans="1:8" x14ac:dyDescent="0.2">
      <c r="A51" s="241"/>
      <c r="B51" s="241"/>
      <c r="C51" s="58"/>
      <c r="E51" s="58"/>
      <c r="G51" s="64"/>
      <c r="H51" s="64"/>
    </row>
    <row r="52" spans="1:8" ht="18.75" x14ac:dyDescent="0.3">
      <c r="A52" s="241"/>
      <c r="B52" s="241"/>
      <c r="C52" s="58"/>
      <c r="E52" s="76"/>
      <c r="G52" s="64"/>
      <c r="H52" s="64"/>
    </row>
    <row r="53" spans="1:8" ht="18.75" x14ac:dyDescent="0.3">
      <c r="A53" s="241"/>
      <c r="B53" s="241"/>
      <c r="C53" s="77"/>
      <c r="E53" s="76" t="s">
        <v>72</v>
      </c>
      <c r="G53" s="64"/>
      <c r="H53" s="64"/>
    </row>
    <row r="54" spans="1:8" x14ac:dyDescent="0.2">
      <c r="G54" s="64"/>
      <c r="H54" s="64"/>
    </row>
    <row r="55" spans="1:8" x14ac:dyDescent="0.2">
      <c r="G55" s="64"/>
      <c r="H55" s="64"/>
    </row>
    <row r="56" spans="1:8" x14ac:dyDescent="0.2">
      <c r="G56" s="64"/>
      <c r="H56" s="64"/>
    </row>
    <row r="57" spans="1:8" x14ac:dyDescent="0.2">
      <c r="G57" s="64"/>
      <c r="H57" s="64"/>
    </row>
    <row r="58" spans="1:8" x14ac:dyDescent="0.2">
      <c r="G58" s="64"/>
      <c r="H58" s="64"/>
    </row>
    <row r="59" spans="1:8" x14ac:dyDescent="0.2">
      <c r="G59" s="64"/>
      <c r="H59" s="64"/>
    </row>
    <row r="60" spans="1:8" x14ac:dyDescent="0.2">
      <c r="G60" s="64"/>
      <c r="H60" s="64"/>
    </row>
    <row r="61" spans="1:8" x14ac:dyDescent="0.2">
      <c r="G61" s="64"/>
      <c r="H61" s="64"/>
    </row>
    <row r="63" spans="1:8" x14ac:dyDescent="0.2">
      <c r="G63" s="64"/>
      <c r="H63" s="64"/>
    </row>
  </sheetData>
  <mergeCells count="6">
    <mergeCell ref="A46:B53"/>
    <mergeCell ref="A2:E2"/>
    <mergeCell ref="A4:A5"/>
    <mergeCell ref="B4:C4"/>
    <mergeCell ref="D4:D5"/>
    <mergeCell ref="E4:E5"/>
  </mergeCells>
  <pageMargins left="0.7" right="0.7" top="0.75" bottom="0.75" header="0.3" footer="0.3"/>
  <pageSetup paperSize="9" scale="65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B1:T24"/>
  <sheetViews>
    <sheetView view="pageBreakPreview" topLeftCell="A7" zoomScale="82" workbookViewId="0">
      <selection activeCell="D22" sqref="D22:D23"/>
    </sheetView>
  </sheetViews>
  <sheetFormatPr defaultColWidth="9.140625" defaultRowHeight="12.75" x14ac:dyDescent="0.2"/>
  <cols>
    <col min="1" max="1" width="1.85546875" style="78" customWidth="1"/>
    <col min="2" max="2" width="21.85546875" customWidth="1"/>
    <col min="3" max="3" width="19.85546875" customWidth="1"/>
    <col min="4" max="4" width="16" style="78" customWidth="1"/>
    <col min="5" max="5" width="16.28515625" style="78" customWidth="1"/>
    <col min="6" max="6" width="18.28515625" style="78" customWidth="1"/>
    <col min="7" max="7" width="24.85546875" style="78" customWidth="1"/>
    <col min="8" max="8" width="23.28515625" style="78" customWidth="1"/>
    <col min="9" max="9" width="19.42578125" style="78" customWidth="1"/>
    <col min="10" max="10" width="20.5703125" style="78" customWidth="1"/>
    <col min="11" max="12" width="15.28515625" style="78" hidden="1" customWidth="1"/>
    <col min="13" max="13" width="11.42578125" style="79" hidden="1" customWidth="1"/>
    <col min="14" max="15" width="15.28515625" style="78" hidden="1" customWidth="1"/>
    <col min="16" max="16" width="9.140625" style="78" hidden="1" customWidth="1"/>
    <col min="17" max="17" width="15.28515625" style="78" hidden="1" customWidth="1"/>
    <col min="18" max="18" width="4.5703125" style="78" hidden="1" customWidth="1"/>
    <col min="19" max="19" width="15.28515625" style="78" hidden="1" customWidth="1"/>
    <col min="20" max="20" width="21.140625" style="78" hidden="1" customWidth="1"/>
    <col min="21" max="16384" width="9.140625" style="78"/>
  </cols>
  <sheetData>
    <row r="1" spans="2:20" ht="58.5" customHeight="1" x14ac:dyDescent="0.2">
      <c r="B1" s="242" t="s">
        <v>0</v>
      </c>
      <c r="C1" s="242"/>
      <c r="D1" s="242"/>
      <c r="E1" s="242"/>
      <c r="F1" s="242"/>
      <c r="G1" s="242"/>
      <c r="H1" s="242"/>
      <c r="I1" s="242"/>
      <c r="J1" s="242"/>
    </row>
    <row r="2" spans="2:20" ht="21.75" customHeight="1" x14ac:dyDescent="0.25">
      <c r="B2" s="80"/>
      <c r="C2" s="80"/>
      <c r="D2" s="81"/>
      <c r="E2" s="82"/>
      <c r="F2" s="82"/>
      <c r="G2" s="82"/>
      <c r="H2" s="82"/>
      <c r="J2" s="83" t="s">
        <v>73</v>
      </c>
    </row>
    <row r="3" spans="2:20" ht="15.75" x14ac:dyDescent="0.25">
      <c r="B3" s="82"/>
      <c r="C3" s="82"/>
      <c r="D3" s="82"/>
      <c r="E3" s="82"/>
      <c r="F3" s="82"/>
      <c r="G3" s="82"/>
      <c r="H3" s="82"/>
    </row>
    <row r="4" spans="2:20" ht="15.75" customHeight="1" x14ac:dyDescent="0.2">
      <c r="B4" s="243" t="s">
        <v>2</v>
      </c>
      <c r="C4" s="243"/>
      <c r="D4" s="243"/>
      <c r="E4" s="243"/>
      <c r="F4" s="243"/>
      <c r="G4" s="243"/>
      <c r="H4" s="243"/>
      <c r="I4" s="243"/>
      <c r="J4" s="243"/>
    </row>
    <row r="5" spans="2:20" ht="15.75" x14ac:dyDescent="0.2">
      <c r="B5" s="244" t="s">
        <v>3</v>
      </c>
      <c r="C5" s="244"/>
      <c r="D5" s="244"/>
      <c r="E5" s="244"/>
      <c r="F5" s="244"/>
      <c r="G5" s="244"/>
      <c r="H5" s="244"/>
      <c r="I5" s="244"/>
      <c r="J5" s="244"/>
    </row>
    <row r="6" spans="2:20" ht="34.5" customHeight="1" x14ac:dyDescent="0.2">
      <c r="B6" s="243" t="s">
        <v>74</v>
      </c>
      <c r="C6" s="243"/>
      <c r="D6" s="243"/>
      <c r="E6" s="243"/>
      <c r="F6" s="243"/>
      <c r="G6" s="243"/>
      <c r="H6" s="243"/>
      <c r="I6" s="243"/>
      <c r="J6" s="243"/>
    </row>
    <row r="7" spans="2:20" ht="15.75" x14ac:dyDescent="0.2">
      <c r="B7" s="244" t="s">
        <v>5</v>
      </c>
      <c r="C7" s="244"/>
      <c r="D7" s="244"/>
      <c r="E7" s="244"/>
      <c r="F7" s="244"/>
      <c r="G7" s="244"/>
      <c r="H7" s="244"/>
      <c r="I7" s="244"/>
      <c r="J7" s="244"/>
    </row>
    <row r="8" spans="2:20" ht="15.75" x14ac:dyDescent="0.25">
      <c r="B8" s="82" t="s">
        <v>75</v>
      </c>
      <c r="C8" s="82"/>
      <c r="D8" s="82"/>
      <c r="E8" s="82"/>
      <c r="F8" s="82"/>
      <c r="G8" s="82"/>
      <c r="H8" s="82"/>
    </row>
    <row r="9" spans="2:20" ht="15.75" x14ac:dyDescent="0.25">
      <c r="B9" s="82" t="s">
        <v>7</v>
      </c>
      <c r="C9" s="82"/>
      <c r="D9" s="82"/>
      <c r="E9" s="82"/>
      <c r="F9" s="82"/>
      <c r="G9" s="82"/>
      <c r="H9" s="82"/>
    </row>
    <row r="10" spans="2:20" ht="15" customHeight="1" x14ac:dyDescent="0.2">
      <c r="B10" s="84"/>
      <c r="C10" s="84"/>
      <c r="D10" s="84"/>
      <c r="E10" s="84"/>
      <c r="F10" s="84"/>
      <c r="G10" s="84"/>
      <c r="H10" s="84"/>
    </row>
    <row r="11" spans="2:20" ht="24.75" customHeight="1" x14ac:dyDescent="0.2">
      <c r="B11" s="245" t="s">
        <v>8</v>
      </c>
      <c r="C11" s="245" t="s">
        <v>9</v>
      </c>
      <c r="D11" s="245" t="s">
        <v>10</v>
      </c>
      <c r="E11" s="246" t="s">
        <v>11</v>
      </c>
      <c r="F11" s="246" t="s">
        <v>12</v>
      </c>
      <c r="G11" s="245" t="s">
        <v>76</v>
      </c>
      <c r="H11" s="245"/>
      <c r="I11" s="245"/>
      <c r="J11" s="245"/>
    </row>
    <row r="12" spans="2:20" ht="25.5" customHeight="1" x14ac:dyDescent="0.2">
      <c r="B12" s="245"/>
      <c r="C12" s="245"/>
      <c r="D12" s="245"/>
      <c r="E12" s="247"/>
      <c r="F12" s="248"/>
      <c r="G12" s="248" t="s">
        <v>77</v>
      </c>
      <c r="H12" s="250" t="s">
        <v>14</v>
      </c>
      <c r="I12" s="251"/>
      <c r="J12" s="252"/>
    </row>
    <row r="13" spans="2:20" ht="99" customHeight="1" x14ac:dyDescent="0.2">
      <c r="B13" s="245"/>
      <c r="C13" s="245"/>
      <c r="D13" s="245"/>
      <c r="E13" s="247"/>
      <c r="F13" s="249"/>
      <c r="G13" s="249"/>
      <c r="H13" s="87" t="s">
        <v>19</v>
      </c>
      <c r="I13" s="87" t="s">
        <v>78</v>
      </c>
      <c r="J13" s="87" t="s">
        <v>79</v>
      </c>
    </row>
    <row r="14" spans="2:20" ht="12.75" customHeight="1" x14ac:dyDescent="0.2">
      <c r="B14" s="89">
        <v>1</v>
      </c>
      <c r="C14" s="90">
        <v>2</v>
      </c>
      <c r="D14" s="89">
        <v>3</v>
      </c>
      <c r="E14" s="89">
        <v>4</v>
      </c>
      <c r="F14" s="89">
        <v>5</v>
      </c>
      <c r="G14" s="89" t="s">
        <v>80</v>
      </c>
      <c r="H14" s="89" t="s">
        <v>81</v>
      </c>
      <c r="I14" s="89">
        <v>8</v>
      </c>
      <c r="J14" s="89">
        <v>9</v>
      </c>
      <c r="K14" s="253" t="s">
        <v>82</v>
      </c>
      <c r="L14" s="253"/>
      <c r="M14" s="253"/>
      <c r="N14" s="253"/>
      <c r="O14" s="253"/>
      <c r="P14" s="253"/>
      <c r="Q14" s="253"/>
    </row>
    <row r="15" spans="2:20" ht="18" customHeight="1" x14ac:dyDescent="0.25">
      <c r="B15" s="24" t="s">
        <v>55</v>
      </c>
      <c r="C15" s="91">
        <v>80</v>
      </c>
      <c r="D15" s="20">
        <v>33</v>
      </c>
      <c r="E15" s="20">
        <v>117649</v>
      </c>
      <c r="F15" s="92">
        <v>164709</v>
      </c>
      <c r="G15" s="93">
        <f>ROUNDUP((C15*F15*D15/1000),1)</f>
        <v>434831.8</v>
      </c>
      <c r="H15" s="93">
        <f>G15-I15-J15</f>
        <v>125018.30000000002</v>
      </c>
      <c r="I15" s="93">
        <v>77453.399999999994</v>
      </c>
      <c r="J15" s="93">
        <v>232360.1</v>
      </c>
      <c r="K15" s="79">
        <f>I15</f>
        <v>77453.399999999994</v>
      </c>
      <c r="L15" s="79">
        <f>K15*1000</f>
        <v>77453400</v>
      </c>
      <c r="M15" s="79">
        <f>J15</f>
        <v>232360.1</v>
      </c>
      <c r="N15" s="79">
        <f>M15*1000</f>
        <v>232360100</v>
      </c>
      <c r="O15" s="79">
        <f>L15+N15-Q15</f>
        <v>-3376710</v>
      </c>
      <c r="Q15" s="79">
        <f>C15*D15*E15+2596850</f>
        <v>313190210</v>
      </c>
      <c r="S15" s="79">
        <f>C15*D15*F15</f>
        <v>434831760</v>
      </c>
      <c r="T15" s="79">
        <f>S15-Q15</f>
        <v>121641550</v>
      </c>
    </row>
    <row r="16" spans="2:20" ht="15.75" x14ac:dyDescent="0.25">
      <c r="B16" s="82"/>
      <c r="D16" s="82"/>
      <c r="E16" s="82"/>
      <c r="F16" s="82"/>
      <c r="G16" s="94"/>
      <c r="H16" s="94"/>
      <c r="I16" s="95"/>
      <c r="J16" s="95"/>
      <c r="Q16" s="79" t="e">
        <f>#REF!+#REF!-#REF!</f>
        <v>#REF!</v>
      </c>
    </row>
    <row r="17" spans="2:13" x14ac:dyDescent="0.2">
      <c r="G17" s="96"/>
      <c r="I17" s="96"/>
    </row>
    <row r="18" spans="2:13" x14ac:dyDescent="0.2">
      <c r="I18" s="96"/>
      <c r="J18" s="96"/>
    </row>
    <row r="19" spans="2:13" x14ac:dyDescent="0.2">
      <c r="I19" s="97"/>
    </row>
    <row r="20" spans="2:13" s="45" customFormat="1" ht="18.75" x14ac:dyDescent="0.3">
      <c r="B20" s="98" t="s">
        <v>57</v>
      </c>
      <c r="D20" s="254"/>
      <c r="E20" s="254"/>
      <c r="F20" s="98"/>
      <c r="G20" s="98" t="s">
        <v>58</v>
      </c>
      <c r="J20" s="99"/>
      <c r="M20" s="100"/>
    </row>
    <row r="21" spans="2:13" s="45" customFormat="1" ht="20.25" customHeight="1" x14ac:dyDescent="0.3">
      <c r="D21" s="255" t="s">
        <v>59</v>
      </c>
      <c r="E21" s="255"/>
      <c r="F21" s="98"/>
      <c r="J21" s="99"/>
    </row>
    <row r="22" spans="2:13" x14ac:dyDescent="0.2">
      <c r="I22" s="95"/>
    </row>
    <row r="23" spans="2:13" x14ac:dyDescent="0.2">
      <c r="G23" s="102"/>
      <c r="H23" s="102"/>
      <c r="I23" s="95"/>
      <c r="J23" s="95"/>
    </row>
    <row r="24" spans="2:13" x14ac:dyDescent="0.2">
      <c r="G24" s="102"/>
      <c r="H24" s="102"/>
      <c r="I24" s="103"/>
    </row>
  </sheetData>
  <mergeCells count="16">
    <mergeCell ref="D21:E21"/>
    <mergeCell ref="G11:J11"/>
    <mergeCell ref="G12:G13"/>
    <mergeCell ref="H12:J12"/>
    <mergeCell ref="K14:Q14"/>
    <mergeCell ref="D20:E20"/>
    <mergeCell ref="B11:B13"/>
    <mergeCell ref="C11:C13"/>
    <mergeCell ref="D11:D13"/>
    <mergeCell ref="E11:E13"/>
    <mergeCell ref="F11:F13"/>
    <mergeCell ref="B1:J1"/>
    <mergeCell ref="B4:J4"/>
    <mergeCell ref="B5:J5"/>
    <mergeCell ref="B6:J6"/>
    <mergeCell ref="B7:J7"/>
  </mergeCells>
  <pageMargins left="0.39370078740157477" right="0" top="0" bottom="0" header="0.51181102362204722" footer="0.39370078740157477"/>
  <pageSetup paperSize="9" scale="7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1:I52"/>
  <sheetViews>
    <sheetView topLeftCell="A4" workbookViewId="0">
      <selection activeCell="A7" sqref="A7:A42"/>
    </sheetView>
  </sheetViews>
  <sheetFormatPr defaultRowHeight="12.75" x14ac:dyDescent="0.2"/>
  <cols>
    <col min="1" max="1" width="26.42578125" customWidth="1"/>
    <col min="2" max="2" width="21.28515625" customWidth="1"/>
    <col min="3" max="3" width="24.28515625" customWidth="1"/>
    <col min="4" max="7" width="17.140625" style="58" customWidth="1"/>
    <col min="8" max="8" width="19.7109375" style="58" customWidth="1"/>
    <col min="9" max="9" width="17.140625" style="58" customWidth="1"/>
  </cols>
  <sheetData>
    <row r="1" spans="1:9" ht="43.5" customHeight="1" x14ac:dyDescent="0.2">
      <c r="A1" s="256" t="s">
        <v>83</v>
      </c>
      <c r="B1" s="256"/>
      <c r="C1" s="256"/>
      <c r="D1" s="256"/>
      <c r="E1" s="256"/>
      <c r="F1" s="256"/>
      <c r="G1" s="256"/>
      <c r="H1" s="256"/>
      <c r="I1" s="256"/>
    </row>
    <row r="2" spans="1:9" ht="15.75" x14ac:dyDescent="0.25">
      <c r="A2" s="58"/>
      <c r="B2" s="58"/>
      <c r="C2" s="58"/>
      <c r="I2" s="104" t="s">
        <v>1</v>
      </c>
    </row>
    <row r="3" spans="1:9" ht="15" x14ac:dyDescent="0.25">
      <c r="A3" s="105"/>
      <c r="B3" s="105"/>
      <c r="C3" s="105"/>
      <c r="D3" s="105"/>
      <c r="E3" s="105"/>
      <c r="F3" s="105"/>
      <c r="G3" s="106"/>
      <c r="I3" s="105"/>
    </row>
    <row r="4" spans="1:9" ht="93.75" customHeight="1" x14ac:dyDescent="0.2">
      <c r="A4" s="257" t="s">
        <v>8</v>
      </c>
      <c r="B4" s="257" t="s">
        <v>84</v>
      </c>
      <c r="C4" s="257" t="s">
        <v>9</v>
      </c>
      <c r="D4" s="257" t="s">
        <v>85</v>
      </c>
      <c r="E4" s="257" t="s">
        <v>86</v>
      </c>
      <c r="F4" s="257" t="s">
        <v>87</v>
      </c>
      <c r="G4" s="259" t="s">
        <v>88</v>
      </c>
      <c r="H4" s="259"/>
      <c r="I4" s="257" t="s">
        <v>89</v>
      </c>
    </row>
    <row r="5" spans="1:9" ht="73.5" customHeight="1" x14ac:dyDescent="0.2">
      <c r="A5" s="258"/>
      <c r="B5" s="258"/>
      <c r="C5" s="258"/>
      <c r="D5" s="258"/>
      <c r="E5" s="258"/>
      <c r="F5" s="258"/>
      <c r="G5" s="107" t="s">
        <v>90</v>
      </c>
      <c r="H5" s="107" t="s">
        <v>91</v>
      </c>
      <c r="I5" s="258"/>
    </row>
    <row r="6" spans="1:9" ht="25.5" x14ac:dyDescent="0.2">
      <c r="A6" s="108" t="s">
        <v>92</v>
      </c>
      <c r="B6" s="108" t="s">
        <v>93</v>
      </c>
      <c r="C6" s="108" t="s">
        <v>94</v>
      </c>
      <c r="D6" s="109" t="s">
        <v>95</v>
      </c>
      <c r="E6" s="109" t="s">
        <v>96</v>
      </c>
      <c r="F6" s="108" t="s">
        <v>97</v>
      </c>
      <c r="G6" s="108" t="s">
        <v>98</v>
      </c>
      <c r="H6" s="108" t="s">
        <v>99</v>
      </c>
      <c r="I6" s="108" t="s">
        <v>100</v>
      </c>
    </row>
    <row r="7" spans="1:9" ht="15.75" x14ac:dyDescent="0.25">
      <c r="A7" s="18" t="s">
        <v>20</v>
      </c>
      <c r="B7" s="110">
        <v>14</v>
      </c>
      <c r="C7" s="111">
        <v>2</v>
      </c>
      <c r="D7" s="112">
        <v>729.4</v>
      </c>
      <c r="E7" s="112">
        <v>182.4</v>
      </c>
      <c r="F7" s="113">
        <f t="shared" ref="F7:F9" si="0">D7+E7</f>
        <v>911.8</v>
      </c>
      <c r="G7" s="114">
        <f t="shared" ref="G7:G9" si="1">ROUNDUP(0.0092*F7*B7,1)</f>
        <v>117.5</v>
      </c>
      <c r="H7" s="114">
        <f t="shared" ref="H7:H9" si="2">ROUNDUP(0.0051*F7*C7,1)</f>
        <v>9.4</v>
      </c>
      <c r="I7" s="114">
        <f t="shared" ref="I7:I9" si="3">G7+H7</f>
        <v>126.9</v>
      </c>
    </row>
    <row r="8" spans="1:9" ht="15.75" x14ac:dyDescent="0.25">
      <c r="A8" s="18" t="s">
        <v>21</v>
      </c>
      <c r="B8" s="110">
        <v>32</v>
      </c>
      <c r="C8" s="111">
        <v>19</v>
      </c>
      <c r="D8" s="112">
        <v>729.4</v>
      </c>
      <c r="E8" s="112">
        <v>182.4</v>
      </c>
      <c r="F8" s="113">
        <f t="shared" si="0"/>
        <v>911.8</v>
      </c>
      <c r="G8" s="114">
        <f t="shared" si="1"/>
        <v>268.5</v>
      </c>
      <c r="H8" s="114">
        <f t="shared" si="2"/>
        <v>88.399999999999991</v>
      </c>
      <c r="I8" s="114">
        <f t="shared" si="3"/>
        <v>356.9</v>
      </c>
    </row>
    <row r="9" spans="1:9" ht="15.75" x14ac:dyDescent="0.25">
      <c r="A9" s="18" t="s">
        <v>22</v>
      </c>
      <c r="B9" s="110">
        <v>93</v>
      </c>
      <c r="C9" s="111">
        <v>9</v>
      </c>
      <c r="D9" s="112">
        <v>729.4</v>
      </c>
      <c r="E9" s="112">
        <v>182.4</v>
      </c>
      <c r="F9" s="113">
        <f t="shared" si="0"/>
        <v>911.8</v>
      </c>
      <c r="G9" s="114">
        <f t="shared" si="1"/>
        <v>780.2</v>
      </c>
      <c r="H9" s="114">
        <f t="shared" si="2"/>
        <v>41.9</v>
      </c>
      <c r="I9" s="114">
        <f t="shared" si="3"/>
        <v>822.1</v>
      </c>
    </row>
    <row r="10" spans="1:9" ht="15.75" x14ac:dyDescent="0.25">
      <c r="A10" s="18" t="s">
        <v>23</v>
      </c>
      <c r="B10" s="110">
        <v>44</v>
      </c>
      <c r="C10" s="111">
        <v>1</v>
      </c>
      <c r="D10" s="112">
        <v>729.4</v>
      </c>
      <c r="E10" s="112">
        <v>182.4</v>
      </c>
      <c r="F10" s="113">
        <f t="shared" ref="F10:F40" si="4">D10+E10</f>
        <v>911.8</v>
      </c>
      <c r="G10" s="114">
        <f t="shared" ref="G10:G40" si="5">ROUNDUP(0.0092*F10*B10,1)</f>
        <v>369.1</v>
      </c>
      <c r="H10" s="114">
        <f t="shared" ref="H10:H40" si="6">ROUNDUP(0.0051*F10*C10,1)</f>
        <v>4.6999999999999993</v>
      </c>
      <c r="I10" s="114">
        <f t="shared" ref="I10:I40" si="7">G10+H10</f>
        <v>373.8</v>
      </c>
    </row>
    <row r="11" spans="1:9" ht="15.75" x14ac:dyDescent="0.25">
      <c r="A11" s="18" t="s">
        <v>24</v>
      </c>
      <c r="B11" s="110">
        <v>30</v>
      </c>
      <c r="C11" s="111">
        <v>1</v>
      </c>
      <c r="D11" s="112">
        <v>729.4</v>
      </c>
      <c r="E11" s="112">
        <v>182.4</v>
      </c>
      <c r="F11" s="113">
        <f t="shared" si="4"/>
        <v>911.8</v>
      </c>
      <c r="G11" s="114">
        <f t="shared" si="5"/>
        <v>251.7</v>
      </c>
      <c r="H11" s="114">
        <f t="shared" si="6"/>
        <v>4.6999999999999993</v>
      </c>
      <c r="I11" s="114">
        <f t="shared" si="7"/>
        <v>256.39999999999998</v>
      </c>
    </row>
    <row r="12" spans="1:9" ht="15.75" x14ac:dyDescent="0.25">
      <c r="A12" s="18" t="s">
        <v>25</v>
      </c>
      <c r="B12" s="110">
        <v>21</v>
      </c>
      <c r="C12" s="111">
        <v>5</v>
      </c>
      <c r="D12" s="112">
        <v>729.4</v>
      </c>
      <c r="E12" s="112">
        <v>182.4</v>
      </c>
      <c r="F12" s="113">
        <f t="shared" si="4"/>
        <v>911.8</v>
      </c>
      <c r="G12" s="114">
        <f t="shared" si="5"/>
        <v>176.2</v>
      </c>
      <c r="H12" s="114">
        <f t="shared" si="6"/>
        <v>23.3</v>
      </c>
      <c r="I12" s="114">
        <f t="shared" si="7"/>
        <v>199.5</v>
      </c>
    </row>
    <row r="13" spans="1:9" ht="15.75" x14ac:dyDescent="0.25">
      <c r="A13" s="18" t="s">
        <v>26</v>
      </c>
      <c r="B13" s="110">
        <v>110</v>
      </c>
      <c r="C13" s="111">
        <v>16</v>
      </c>
      <c r="D13" s="112">
        <v>729.4</v>
      </c>
      <c r="E13" s="112">
        <v>182.4</v>
      </c>
      <c r="F13" s="113">
        <f t="shared" si="4"/>
        <v>911.8</v>
      </c>
      <c r="G13" s="114">
        <f t="shared" si="5"/>
        <v>922.80000000000007</v>
      </c>
      <c r="H13" s="114">
        <f t="shared" si="6"/>
        <v>74.5</v>
      </c>
      <c r="I13" s="114">
        <f t="shared" si="7"/>
        <v>997.30000000000007</v>
      </c>
    </row>
    <row r="14" spans="1:9" ht="15.75" x14ac:dyDescent="0.25">
      <c r="A14" s="18" t="s">
        <v>27</v>
      </c>
      <c r="B14" s="110">
        <v>78</v>
      </c>
      <c r="C14" s="111">
        <v>21</v>
      </c>
      <c r="D14" s="112">
        <v>729.4</v>
      </c>
      <c r="E14" s="112">
        <v>182.4</v>
      </c>
      <c r="F14" s="113">
        <f t="shared" si="4"/>
        <v>911.8</v>
      </c>
      <c r="G14" s="114">
        <f t="shared" si="5"/>
        <v>654.4</v>
      </c>
      <c r="H14" s="114">
        <f t="shared" si="6"/>
        <v>97.699999999999989</v>
      </c>
      <c r="I14" s="114">
        <f t="shared" si="7"/>
        <v>752.09999999999991</v>
      </c>
    </row>
    <row r="15" spans="1:9" ht="15.75" x14ac:dyDescent="0.25">
      <c r="A15" s="24" t="s">
        <v>28</v>
      </c>
      <c r="B15" s="110">
        <v>38</v>
      </c>
      <c r="C15" s="111">
        <v>4</v>
      </c>
      <c r="D15" s="112">
        <v>729.4</v>
      </c>
      <c r="E15" s="112">
        <v>182.4</v>
      </c>
      <c r="F15" s="113">
        <f t="shared" si="4"/>
        <v>911.8</v>
      </c>
      <c r="G15" s="114">
        <f t="shared" si="5"/>
        <v>318.8</v>
      </c>
      <c r="H15" s="114">
        <f t="shared" si="6"/>
        <v>18.700000000000003</v>
      </c>
      <c r="I15" s="114">
        <f t="shared" si="7"/>
        <v>337.5</v>
      </c>
    </row>
    <row r="16" spans="1:9" ht="15.75" x14ac:dyDescent="0.25">
      <c r="A16" s="24" t="s">
        <v>29</v>
      </c>
      <c r="B16" s="110">
        <v>95</v>
      </c>
      <c r="C16" s="111">
        <v>17</v>
      </c>
      <c r="D16" s="112">
        <v>729.4</v>
      </c>
      <c r="E16" s="112">
        <v>182.4</v>
      </c>
      <c r="F16" s="113">
        <f t="shared" si="4"/>
        <v>911.8</v>
      </c>
      <c r="G16" s="114">
        <f t="shared" si="5"/>
        <v>797</v>
      </c>
      <c r="H16" s="114">
        <f t="shared" si="6"/>
        <v>79.099999999999994</v>
      </c>
      <c r="I16" s="114">
        <f t="shared" si="7"/>
        <v>876.1</v>
      </c>
    </row>
    <row r="17" spans="1:9" ht="15.75" x14ac:dyDescent="0.25">
      <c r="A17" s="24" t="s">
        <v>30</v>
      </c>
      <c r="B17" s="110">
        <v>79</v>
      </c>
      <c r="C17" s="111">
        <v>17</v>
      </c>
      <c r="D17" s="112">
        <v>729.4</v>
      </c>
      <c r="E17" s="112">
        <v>182.4</v>
      </c>
      <c r="F17" s="113">
        <f t="shared" si="4"/>
        <v>911.8</v>
      </c>
      <c r="G17" s="114">
        <f t="shared" si="5"/>
        <v>662.7</v>
      </c>
      <c r="H17" s="114">
        <f t="shared" si="6"/>
        <v>79.099999999999994</v>
      </c>
      <c r="I17" s="114">
        <f t="shared" si="7"/>
        <v>741.80000000000007</v>
      </c>
    </row>
    <row r="18" spans="1:9" ht="15.75" x14ac:dyDescent="0.25">
      <c r="A18" s="24" t="s">
        <v>31</v>
      </c>
      <c r="B18" s="110">
        <v>22</v>
      </c>
      <c r="C18" s="111">
        <v>5</v>
      </c>
      <c r="D18" s="112">
        <v>729.4</v>
      </c>
      <c r="E18" s="112">
        <v>182.4</v>
      </c>
      <c r="F18" s="113">
        <f t="shared" si="4"/>
        <v>911.8</v>
      </c>
      <c r="G18" s="114">
        <f t="shared" si="5"/>
        <v>184.6</v>
      </c>
      <c r="H18" s="114">
        <f t="shared" si="6"/>
        <v>23.3</v>
      </c>
      <c r="I18" s="114">
        <f t="shared" si="7"/>
        <v>207.9</v>
      </c>
    </row>
    <row r="19" spans="1:9" ht="15.75" x14ac:dyDescent="0.25">
      <c r="A19" s="24" t="s">
        <v>32</v>
      </c>
      <c r="B19" s="110">
        <v>89</v>
      </c>
      <c r="C19" s="111">
        <v>17</v>
      </c>
      <c r="D19" s="112">
        <v>729.4</v>
      </c>
      <c r="E19" s="112">
        <v>182.4</v>
      </c>
      <c r="F19" s="113">
        <f t="shared" si="4"/>
        <v>911.8</v>
      </c>
      <c r="G19" s="114">
        <f t="shared" si="5"/>
        <v>746.6</v>
      </c>
      <c r="H19" s="114">
        <f t="shared" si="6"/>
        <v>79.099999999999994</v>
      </c>
      <c r="I19" s="114">
        <f t="shared" si="7"/>
        <v>825.7</v>
      </c>
    </row>
    <row r="20" spans="1:9" ht="15.75" x14ac:dyDescent="0.25">
      <c r="A20" s="24" t="s">
        <v>33</v>
      </c>
      <c r="B20" s="110">
        <v>3</v>
      </c>
      <c r="C20" s="111">
        <v>2</v>
      </c>
      <c r="D20" s="112">
        <v>729.4</v>
      </c>
      <c r="E20" s="112">
        <v>182.4</v>
      </c>
      <c r="F20" s="113">
        <f t="shared" si="4"/>
        <v>911.8</v>
      </c>
      <c r="G20" s="114">
        <f t="shared" si="5"/>
        <v>25.200000000000003</v>
      </c>
      <c r="H20" s="114">
        <f t="shared" si="6"/>
        <v>9.4</v>
      </c>
      <c r="I20" s="114">
        <f t="shared" si="7"/>
        <v>34.6</v>
      </c>
    </row>
    <row r="21" spans="1:9" ht="15.75" x14ac:dyDescent="0.25">
      <c r="A21" s="24" t="s">
        <v>34</v>
      </c>
      <c r="B21" s="110">
        <v>98</v>
      </c>
      <c r="C21" s="111">
        <v>35</v>
      </c>
      <c r="D21" s="112">
        <v>729.4</v>
      </c>
      <c r="E21" s="112">
        <v>182.4</v>
      </c>
      <c r="F21" s="113">
        <f t="shared" si="4"/>
        <v>911.8</v>
      </c>
      <c r="G21" s="114">
        <f t="shared" si="5"/>
        <v>822.1</v>
      </c>
      <c r="H21" s="114">
        <f t="shared" si="6"/>
        <v>162.79999999999998</v>
      </c>
      <c r="I21" s="114">
        <f t="shared" si="7"/>
        <v>984.9</v>
      </c>
    </row>
    <row r="22" spans="1:9" ht="15.75" x14ac:dyDescent="0.25">
      <c r="A22" s="24" t="s">
        <v>35</v>
      </c>
      <c r="B22" s="110">
        <v>4</v>
      </c>
      <c r="C22" s="111">
        <v>2</v>
      </c>
      <c r="D22" s="112">
        <v>729.4</v>
      </c>
      <c r="E22" s="112">
        <v>182.4</v>
      </c>
      <c r="F22" s="113">
        <f t="shared" si="4"/>
        <v>911.8</v>
      </c>
      <c r="G22" s="114">
        <f t="shared" si="5"/>
        <v>33.6</v>
      </c>
      <c r="H22" s="114">
        <f t="shared" si="6"/>
        <v>9.4</v>
      </c>
      <c r="I22" s="114">
        <f t="shared" si="7"/>
        <v>43</v>
      </c>
    </row>
    <row r="23" spans="1:9" ht="15.75" x14ac:dyDescent="0.25">
      <c r="A23" s="24" t="s">
        <v>36</v>
      </c>
      <c r="B23" s="110">
        <v>65</v>
      </c>
      <c r="C23" s="111">
        <v>22</v>
      </c>
      <c r="D23" s="112">
        <v>729.4</v>
      </c>
      <c r="E23" s="112">
        <v>182.4</v>
      </c>
      <c r="F23" s="113">
        <f t="shared" si="4"/>
        <v>911.8</v>
      </c>
      <c r="G23" s="114">
        <f t="shared" si="5"/>
        <v>545.30000000000007</v>
      </c>
      <c r="H23" s="114">
        <f t="shared" si="6"/>
        <v>102.39999999999999</v>
      </c>
      <c r="I23" s="114">
        <f t="shared" si="7"/>
        <v>647.70000000000005</v>
      </c>
    </row>
    <row r="24" spans="1:9" ht="15.75" x14ac:dyDescent="0.25">
      <c r="A24" s="24" t="s">
        <v>37</v>
      </c>
      <c r="B24" s="110">
        <v>147</v>
      </c>
      <c r="C24" s="111">
        <v>25</v>
      </c>
      <c r="D24" s="112">
        <v>729.4</v>
      </c>
      <c r="E24" s="112">
        <v>182.4</v>
      </c>
      <c r="F24" s="113">
        <f t="shared" si="4"/>
        <v>911.8</v>
      </c>
      <c r="G24" s="114">
        <f t="shared" si="5"/>
        <v>1233.1999999999998</v>
      </c>
      <c r="H24" s="114">
        <f t="shared" si="6"/>
        <v>116.3</v>
      </c>
      <c r="I24" s="114">
        <f t="shared" si="7"/>
        <v>1349.4999999999998</v>
      </c>
    </row>
    <row r="25" spans="1:9" ht="15.75" x14ac:dyDescent="0.25">
      <c r="A25" s="24" t="s">
        <v>38</v>
      </c>
      <c r="B25" s="110">
        <v>240</v>
      </c>
      <c r="C25" s="111">
        <v>44</v>
      </c>
      <c r="D25" s="112">
        <v>729.4</v>
      </c>
      <c r="E25" s="112">
        <v>182.4</v>
      </c>
      <c r="F25" s="113">
        <f t="shared" si="4"/>
        <v>911.8</v>
      </c>
      <c r="G25" s="114">
        <f t="shared" si="5"/>
        <v>2013.3</v>
      </c>
      <c r="H25" s="114">
        <f t="shared" si="6"/>
        <v>204.7</v>
      </c>
      <c r="I25" s="114">
        <f>G25+H25-1.1</f>
        <v>2216.9</v>
      </c>
    </row>
    <row r="26" spans="1:9" ht="15.75" x14ac:dyDescent="0.25">
      <c r="A26" s="24" t="s">
        <v>39</v>
      </c>
      <c r="B26" s="110">
        <v>61</v>
      </c>
      <c r="C26" s="111">
        <v>10</v>
      </c>
      <c r="D26" s="112">
        <v>729.4</v>
      </c>
      <c r="E26" s="112">
        <v>182.4</v>
      </c>
      <c r="F26" s="113">
        <f t="shared" si="4"/>
        <v>911.8</v>
      </c>
      <c r="G26" s="114">
        <f t="shared" si="5"/>
        <v>511.8</v>
      </c>
      <c r="H26" s="114">
        <f t="shared" si="6"/>
        <v>46.6</v>
      </c>
      <c r="I26" s="114">
        <f t="shared" si="7"/>
        <v>558.4</v>
      </c>
    </row>
    <row r="27" spans="1:9" ht="15.75" x14ac:dyDescent="0.25">
      <c r="A27" s="24" t="s">
        <v>40</v>
      </c>
      <c r="B27" s="110">
        <v>23</v>
      </c>
      <c r="C27" s="111">
        <v>12</v>
      </c>
      <c r="D27" s="112">
        <v>729.4</v>
      </c>
      <c r="E27" s="112">
        <v>182.4</v>
      </c>
      <c r="F27" s="113">
        <f t="shared" si="4"/>
        <v>911.8</v>
      </c>
      <c r="G27" s="114">
        <f t="shared" si="5"/>
        <v>193</v>
      </c>
      <c r="H27" s="114">
        <f t="shared" si="6"/>
        <v>55.9</v>
      </c>
      <c r="I27" s="114">
        <f t="shared" si="7"/>
        <v>248.9</v>
      </c>
    </row>
    <row r="28" spans="1:9" ht="15.75" x14ac:dyDescent="0.25">
      <c r="A28" s="24" t="s">
        <v>41</v>
      </c>
      <c r="B28" s="110">
        <v>39</v>
      </c>
      <c r="C28" s="111">
        <v>24</v>
      </c>
      <c r="D28" s="112">
        <v>729.4</v>
      </c>
      <c r="E28" s="112">
        <v>182.4</v>
      </c>
      <c r="F28" s="113">
        <f t="shared" si="4"/>
        <v>911.8</v>
      </c>
      <c r="G28" s="114">
        <f t="shared" si="5"/>
        <v>327.20000000000005</v>
      </c>
      <c r="H28" s="114">
        <f t="shared" si="6"/>
        <v>111.69999999999999</v>
      </c>
      <c r="I28" s="114">
        <f t="shared" si="7"/>
        <v>438.90000000000003</v>
      </c>
    </row>
    <row r="29" spans="1:9" ht="15.75" x14ac:dyDescent="0.25">
      <c r="A29" s="24" t="s">
        <v>42</v>
      </c>
      <c r="B29" s="110">
        <v>40</v>
      </c>
      <c r="C29" s="111">
        <v>5</v>
      </c>
      <c r="D29" s="112">
        <v>729.4</v>
      </c>
      <c r="E29" s="112">
        <v>182.4</v>
      </c>
      <c r="F29" s="113">
        <f t="shared" si="4"/>
        <v>911.8</v>
      </c>
      <c r="G29" s="114">
        <f t="shared" si="5"/>
        <v>335.6</v>
      </c>
      <c r="H29" s="114">
        <f t="shared" si="6"/>
        <v>23.3</v>
      </c>
      <c r="I29" s="114">
        <f t="shared" si="7"/>
        <v>358.90000000000003</v>
      </c>
    </row>
    <row r="30" spans="1:9" ht="15.75" x14ac:dyDescent="0.25">
      <c r="A30" s="24" t="s">
        <v>43</v>
      </c>
      <c r="B30" s="110">
        <v>148</v>
      </c>
      <c r="C30" s="111">
        <v>45</v>
      </c>
      <c r="D30" s="112">
        <v>729.4</v>
      </c>
      <c r="E30" s="112">
        <v>182.4</v>
      </c>
      <c r="F30" s="113">
        <f t="shared" si="4"/>
        <v>911.8</v>
      </c>
      <c r="G30" s="114">
        <f t="shared" si="5"/>
        <v>1241.5999999999999</v>
      </c>
      <c r="H30" s="114">
        <f t="shared" si="6"/>
        <v>209.29999999999998</v>
      </c>
      <c r="I30" s="114">
        <f t="shared" si="7"/>
        <v>1450.8999999999999</v>
      </c>
    </row>
    <row r="31" spans="1:9" ht="15.75" x14ac:dyDescent="0.25">
      <c r="A31" s="24" t="s">
        <v>44</v>
      </c>
      <c r="B31" s="110">
        <v>47</v>
      </c>
      <c r="C31" s="111">
        <v>4</v>
      </c>
      <c r="D31" s="112">
        <v>729.4</v>
      </c>
      <c r="E31" s="112">
        <v>182.4</v>
      </c>
      <c r="F31" s="113">
        <f t="shared" si="4"/>
        <v>911.8</v>
      </c>
      <c r="G31" s="114">
        <f t="shared" si="5"/>
        <v>394.3</v>
      </c>
      <c r="H31" s="114">
        <f t="shared" si="6"/>
        <v>18.700000000000003</v>
      </c>
      <c r="I31" s="114">
        <f t="shared" si="7"/>
        <v>413</v>
      </c>
    </row>
    <row r="32" spans="1:9" ht="15.75" x14ac:dyDescent="0.25">
      <c r="A32" s="24" t="s">
        <v>45</v>
      </c>
      <c r="B32" s="110">
        <v>29</v>
      </c>
      <c r="C32" s="111">
        <v>8</v>
      </c>
      <c r="D32" s="112">
        <v>729.4</v>
      </c>
      <c r="E32" s="112">
        <v>182.4</v>
      </c>
      <c r="F32" s="113">
        <f t="shared" si="4"/>
        <v>911.8</v>
      </c>
      <c r="G32" s="114">
        <f t="shared" si="5"/>
        <v>243.29999999999998</v>
      </c>
      <c r="H32" s="114">
        <f t="shared" si="6"/>
        <v>37.300000000000004</v>
      </c>
      <c r="I32" s="114">
        <f t="shared" si="7"/>
        <v>280.59999999999997</v>
      </c>
    </row>
    <row r="33" spans="1:9" ht="15.75" x14ac:dyDescent="0.25">
      <c r="A33" s="24" t="s">
        <v>46</v>
      </c>
      <c r="B33" s="110">
        <v>54</v>
      </c>
      <c r="C33" s="111">
        <v>16</v>
      </c>
      <c r="D33" s="112">
        <v>729.4</v>
      </c>
      <c r="E33" s="112">
        <v>182.4</v>
      </c>
      <c r="F33" s="113">
        <f t="shared" si="4"/>
        <v>911.8</v>
      </c>
      <c r="G33" s="114">
        <f t="shared" si="5"/>
        <v>453</v>
      </c>
      <c r="H33" s="114">
        <f t="shared" si="6"/>
        <v>74.5</v>
      </c>
      <c r="I33" s="114">
        <f t="shared" si="7"/>
        <v>527.5</v>
      </c>
    </row>
    <row r="34" spans="1:9" ht="15.75" x14ac:dyDescent="0.25">
      <c r="A34" s="24" t="s">
        <v>47</v>
      </c>
      <c r="B34" s="110">
        <v>137</v>
      </c>
      <c r="C34" s="115">
        <v>21</v>
      </c>
      <c r="D34" s="112">
        <v>729.4</v>
      </c>
      <c r="E34" s="112">
        <v>182.4</v>
      </c>
      <c r="F34" s="113">
        <f t="shared" si="4"/>
        <v>911.8</v>
      </c>
      <c r="G34" s="114">
        <f t="shared" si="5"/>
        <v>1149.3</v>
      </c>
      <c r="H34" s="114">
        <f t="shared" si="6"/>
        <v>97.699999999999989</v>
      </c>
      <c r="I34" s="114">
        <f t="shared" si="7"/>
        <v>1247</v>
      </c>
    </row>
    <row r="35" spans="1:9" ht="15.75" x14ac:dyDescent="0.25">
      <c r="A35" s="24" t="s">
        <v>48</v>
      </c>
      <c r="B35" s="110">
        <v>48</v>
      </c>
      <c r="C35" s="111">
        <v>7</v>
      </c>
      <c r="D35" s="112">
        <v>729.4</v>
      </c>
      <c r="E35" s="112">
        <v>182.4</v>
      </c>
      <c r="F35" s="113">
        <f t="shared" si="4"/>
        <v>911.8</v>
      </c>
      <c r="G35" s="114">
        <f t="shared" si="5"/>
        <v>402.70000000000005</v>
      </c>
      <c r="H35" s="114">
        <f t="shared" si="6"/>
        <v>32.6</v>
      </c>
      <c r="I35" s="114">
        <f t="shared" si="7"/>
        <v>435.30000000000007</v>
      </c>
    </row>
    <row r="36" spans="1:9" ht="15.75" x14ac:dyDescent="0.25">
      <c r="A36" s="24" t="s">
        <v>49</v>
      </c>
      <c r="B36" s="110">
        <v>21</v>
      </c>
      <c r="C36" s="111">
        <v>15</v>
      </c>
      <c r="D36" s="112">
        <v>729.4</v>
      </c>
      <c r="E36" s="112">
        <v>182.4</v>
      </c>
      <c r="F36" s="113">
        <f t="shared" si="4"/>
        <v>911.8</v>
      </c>
      <c r="G36" s="114">
        <f t="shared" si="5"/>
        <v>176.2</v>
      </c>
      <c r="H36" s="114">
        <f t="shared" si="6"/>
        <v>69.8</v>
      </c>
      <c r="I36" s="114">
        <f t="shared" si="7"/>
        <v>246</v>
      </c>
    </row>
    <row r="37" spans="1:9" ht="15.75" x14ac:dyDescent="0.25">
      <c r="A37" s="24" t="s">
        <v>50</v>
      </c>
      <c r="B37" s="110">
        <v>69</v>
      </c>
      <c r="C37" s="111">
        <v>2</v>
      </c>
      <c r="D37" s="112">
        <v>729.4</v>
      </c>
      <c r="E37" s="112">
        <v>182.4</v>
      </c>
      <c r="F37" s="113">
        <f t="shared" si="4"/>
        <v>911.8</v>
      </c>
      <c r="G37" s="114">
        <f t="shared" si="5"/>
        <v>578.9</v>
      </c>
      <c r="H37" s="114">
        <f t="shared" si="6"/>
        <v>9.4</v>
      </c>
      <c r="I37" s="114">
        <f t="shared" si="7"/>
        <v>588.29999999999995</v>
      </c>
    </row>
    <row r="38" spans="1:9" ht="15.75" x14ac:dyDescent="0.25">
      <c r="A38" s="29" t="s">
        <v>51</v>
      </c>
      <c r="B38" s="110">
        <v>143</v>
      </c>
      <c r="C38" s="111">
        <v>11</v>
      </c>
      <c r="D38" s="112">
        <v>729.4</v>
      </c>
      <c r="E38" s="112">
        <v>182.4</v>
      </c>
      <c r="F38" s="113">
        <f t="shared" si="4"/>
        <v>911.8</v>
      </c>
      <c r="G38" s="114">
        <f t="shared" si="5"/>
        <v>1199.5999999999999</v>
      </c>
      <c r="H38" s="114">
        <f t="shared" si="6"/>
        <v>51.2</v>
      </c>
      <c r="I38" s="114">
        <f t="shared" si="7"/>
        <v>1250.8</v>
      </c>
    </row>
    <row r="39" spans="1:9" ht="15.75" x14ac:dyDescent="0.25">
      <c r="A39" s="29" t="s">
        <v>52</v>
      </c>
      <c r="B39" s="110">
        <v>6</v>
      </c>
      <c r="C39" s="111">
        <v>1</v>
      </c>
      <c r="D39" s="112">
        <v>729.4</v>
      </c>
      <c r="E39" s="112">
        <v>182.4</v>
      </c>
      <c r="F39" s="113">
        <f t="shared" si="4"/>
        <v>911.8</v>
      </c>
      <c r="G39" s="114">
        <f t="shared" si="5"/>
        <v>50.4</v>
      </c>
      <c r="H39" s="114">
        <f t="shared" si="6"/>
        <v>4.6999999999999993</v>
      </c>
      <c r="I39" s="114">
        <f t="shared" si="7"/>
        <v>55.099999999999994</v>
      </c>
    </row>
    <row r="40" spans="1:9" ht="15.75" x14ac:dyDescent="0.25">
      <c r="A40" s="29" t="s">
        <v>53</v>
      </c>
      <c r="B40" s="110">
        <v>69</v>
      </c>
      <c r="C40" s="111">
        <v>15</v>
      </c>
      <c r="D40" s="112">
        <v>729.4</v>
      </c>
      <c r="E40" s="112">
        <v>182.4</v>
      </c>
      <c r="F40" s="113">
        <f t="shared" si="4"/>
        <v>911.8</v>
      </c>
      <c r="G40" s="114">
        <f t="shared" si="5"/>
        <v>578.9</v>
      </c>
      <c r="H40" s="114">
        <f t="shared" si="6"/>
        <v>69.8</v>
      </c>
      <c r="I40" s="114">
        <f t="shared" si="7"/>
        <v>648.69999999999993</v>
      </c>
    </row>
    <row r="41" spans="1:9" ht="15.75" x14ac:dyDescent="0.25">
      <c r="A41" s="34" t="s">
        <v>54</v>
      </c>
      <c r="B41" s="116">
        <f t="shared" ref="B41:I41" si="8">SUM(B7:B40)</f>
        <v>2236</v>
      </c>
      <c r="C41" s="116">
        <f t="shared" si="8"/>
        <v>460</v>
      </c>
      <c r="D41" s="117">
        <f t="shared" si="8"/>
        <v>24799.600000000009</v>
      </c>
      <c r="E41" s="117">
        <f t="shared" si="8"/>
        <v>6201.5999999999976</v>
      </c>
      <c r="F41" s="118">
        <f t="shared" si="8"/>
        <v>31001.199999999983</v>
      </c>
      <c r="G41" s="118">
        <f t="shared" si="8"/>
        <v>18758.600000000002</v>
      </c>
      <c r="H41" s="119">
        <f t="shared" si="8"/>
        <v>2141.3999999999996</v>
      </c>
      <c r="I41" s="118">
        <f t="shared" si="8"/>
        <v>20898.899999999994</v>
      </c>
    </row>
    <row r="42" spans="1:9" ht="15.75" x14ac:dyDescent="0.25">
      <c r="A42" s="29" t="s">
        <v>55</v>
      </c>
      <c r="B42" s="110">
        <v>1301</v>
      </c>
      <c r="C42" s="120">
        <v>203</v>
      </c>
      <c r="D42" s="114">
        <v>862.5</v>
      </c>
      <c r="E42" s="121">
        <v>215.6</v>
      </c>
      <c r="F42" s="114">
        <f>D42+E42</f>
        <v>1078.0999999999999</v>
      </c>
      <c r="G42" s="121">
        <f>ROUNDUP(0.0092*F42*B42,1)</f>
        <v>12904</v>
      </c>
      <c r="H42" s="114">
        <f>ROUNDUP(0.0051*F42*C42,1)</f>
        <v>1116.1999999999998</v>
      </c>
      <c r="I42" s="114">
        <f>G42+H42</f>
        <v>14020.2</v>
      </c>
    </row>
    <row r="43" spans="1:9" ht="15.75" x14ac:dyDescent="0.25">
      <c r="A43" s="122" t="s">
        <v>101</v>
      </c>
      <c r="B43" s="123">
        <f t="shared" ref="B43:I43" si="9">B41+B42</f>
        <v>3537</v>
      </c>
      <c r="C43" s="123">
        <f t="shared" si="9"/>
        <v>663</v>
      </c>
      <c r="D43" s="118">
        <f t="shared" si="9"/>
        <v>25662.100000000009</v>
      </c>
      <c r="E43" s="118">
        <f t="shared" si="9"/>
        <v>6417.199999999998</v>
      </c>
      <c r="F43" s="118">
        <f t="shared" si="9"/>
        <v>32079.299999999981</v>
      </c>
      <c r="G43" s="118">
        <f t="shared" si="9"/>
        <v>31662.600000000002</v>
      </c>
      <c r="H43" s="119">
        <f t="shared" si="9"/>
        <v>3257.5999999999995</v>
      </c>
      <c r="I43" s="118">
        <f t="shared" si="9"/>
        <v>34919.099999999991</v>
      </c>
    </row>
    <row r="44" spans="1:9" x14ac:dyDescent="0.2">
      <c r="A44" s="58"/>
      <c r="B44" s="58"/>
      <c r="C44" s="58"/>
      <c r="E44" s="73"/>
      <c r="F44" s="74"/>
      <c r="G44" s="73"/>
      <c r="I44" s="73"/>
    </row>
    <row r="45" spans="1:9" ht="15.75" x14ac:dyDescent="0.25">
      <c r="A45" s="241" t="s">
        <v>71</v>
      </c>
      <c r="B45" s="241"/>
      <c r="C45" s="241"/>
      <c r="D45" s="241"/>
      <c r="E45" s="124"/>
      <c r="F45" s="125"/>
    </row>
    <row r="46" spans="1:9" x14ac:dyDescent="0.2">
      <c r="A46" s="241"/>
      <c r="B46" s="241"/>
      <c r="C46" s="241"/>
      <c r="D46" s="241"/>
      <c r="G46" s="126"/>
      <c r="I46" s="127"/>
    </row>
    <row r="47" spans="1:9" ht="18.75" x14ac:dyDescent="0.3">
      <c r="A47" s="241"/>
      <c r="B47" s="241"/>
      <c r="C47" s="241"/>
      <c r="D47" s="241"/>
      <c r="E47" s="75"/>
    </row>
    <row r="48" spans="1:9" ht="18.75" x14ac:dyDescent="0.3">
      <c r="A48" s="241"/>
      <c r="B48" s="241"/>
      <c r="C48" s="241"/>
      <c r="D48" s="241"/>
      <c r="E48" s="75"/>
    </row>
    <row r="49" spans="1:8" x14ac:dyDescent="0.2">
      <c r="A49" s="241"/>
      <c r="B49" s="241"/>
      <c r="C49" s="241"/>
      <c r="D49" s="241"/>
    </row>
    <row r="50" spans="1:8" x14ac:dyDescent="0.2">
      <c r="A50" s="241"/>
      <c r="B50" s="241"/>
      <c r="C50" s="241"/>
      <c r="D50" s="241"/>
    </row>
    <row r="51" spans="1:8" x14ac:dyDescent="0.2">
      <c r="A51" s="241"/>
      <c r="B51" s="241"/>
      <c r="C51" s="241"/>
      <c r="D51" s="241"/>
    </row>
    <row r="52" spans="1:8" ht="18.75" x14ac:dyDescent="0.3">
      <c r="A52" s="241"/>
      <c r="B52" s="241"/>
      <c r="C52" s="241"/>
      <c r="D52" s="241"/>
      <c r="E52" s="128"/>
      <c r="F52" s="77"/>
      <c r="H52" s="76" t="s">
        <v>72</v>
      </c>
    </row>
  </sheetData>
  <mergeCells count="10">
    <mergeCell ref="A45:D52"/>
    <mergeCell ref="A1:I1"/>
    <mergeCell ref="A4:A5"/>
    <mergeCell ref="B4:B5"/>
    <mergeCell ref="C4:C5"/>
    <mergeCell ref="D4:D5"/>
    <mergeCell ref="E4:E5"/>
    <mergeCell ref="F4:F5"/>
    <mergeCell ref="G4:H4"/>
    <mergeCell ref="I4:I5"/>
  </mergeCells>
  <pageMargins left="0.70078740157480324" right="0.70078740157480324" top="0.75196850393700776" bottom="0.75196850393700776" header="0.3" footer="0.3"/>
  <pageSetup paperSize="9" scale="51" orientation="portrait" useFirstPageNumber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B1:L79"/>
  <sheetViews>
    <sheetView view="pageBreakPreview" topLeftCell="A33" workbookViewId="0">
      <selection activeCell="B15" sqref="B15:B50"/>
    </sheetView>
  </sheetViews>
  <sheetFormatPr defaultColWidth="9.140625" defaultRowHeight="12.75" x14ac:dyDescent="0.2"/>
  <cols>
    <col min="1" max="1" width="1.85546875" style="1" customWidth="1"/>
    <col min="2" max="2" width="32.28515625" style="2" customWidth="1"/>
    <col min="3" max="3" width="13.140625" style="2" customWidth="1"/>
    <col min="4" max="4" width="16.42578125" style="2" customWidth="1"/>
    <col min="5" max="5" width="23.28515625" style="2" customWidth="1"/>
    <col min="6" max="6" width="25" style="2" customWidth="1"/>
    <col min="7" max="7" width="18.7109375" style="2" customWidth="1"/>
    <col min="8" max="9" width="20.140625" style="2" customWidth="1"/>
    <col min="10" max="12" width="21.28515625" style="129" customWidth="1"/>
    <col min="13" max="16384" width="9.140625" style="1"/>
  </cols>
  <sheetData>
    <row r="1" spans="2:12" ht="56.25" customHeight="1" x14ac:dyDescent="0.2">
      <c r="B1" s="216" t="s">
        <v>0</v>
      </c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2:12" ht="24.75" customHeight="1" x14ac:dyDescent="0.25">
      <c r="B2" s="4"/>
      <c r="C2" s="4"/>
      <c r="D2" s="5"/>
      <c r="E2" s="5"/>
      <c r="F2" s="6"/>
      <c r="G2" s="6"/>
      <c r="H2" s="6"/>
      <c r="I2" s="6"/>
      <c r="K2" s="130"/>
      <c r="L2" s="7" t="s">
        <v>102</v>
      </c>
    </row>
    <row r="3" spans="2:12" ht="15.75" x14ac:dyDescent="0.25"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2:12" ht="15.75" customHeight="1" x14ac:dyDescent="0.2">
      <c r="B4" s="217" t="s">
        <v>2</v>
      </c>
      <c r="C4" s="217"/>
      <c r="D4" s="217"/>
      <c r="E4" s="217"/>
      <c r="F4" s="217"/>
      <c r="G4" s="217"/>
      <c r="H4" s="217"/>
      <c r="I4" s="217"/>
      <c r="J4" s="217"/>
      <c r="K4" s="9"/>
      <c r="L4" s="9"/>
    </row>
    <row r="5" spans="2:12" ht="15.75" x14ac:dyDescent="0.2">
      <c r="B5" s="218" t="s">
        <v>3</v>
      </c>
      <c r="C5" s="218"/>
      <c r="D5" s="218"/>
      <c r="E5" s="218"/>
      <c r="F5" s="218"/>
      <c r="G5" s="218"/>
      <c r="H5" s="218"/>
      <c r="I5" s="218"/>
      <c r="J5" s="218"/>
      <c r="K5" s="10"/>
      <c r="L5" s="10"/>
    </row>
    <row r="6" spans="2:12" ht="33" customHeight="1" x14ac:dyDescent="0.2">
      <c r="B6" s="217" t="s">
        <v>4</v>
      </c>
      <c r="C6" s="217"/>
      <c r="D6" s="217"/>
      <c r="E6" s="217"/>
      <c r="F6" s="217"/>
      <c r="G6" s="217"/>
      <c r="H6" s="217"/>
      <c r="I6" s="217"/>
      <c r="J6" s="217"/>
      <c r="K6" s="9"/>
      <c r="L6" s="9"/>
    </row>
    <row r="7" spans="2:12" ht="15.75" x14ac:dyDescent="0.2">
      <c r="B7" s="218" t="s">
        <v>5</v>
      </c>
      <c r="C7" s="218"/>
      <c r="D7" s="218"/>
      <c r="E7" s="218"/>
      <c r="F7" s="218"/>
      <c r="G7" s="218"/>
      <c r="H7" s="218"/>
      <c r="I7" s="218"/>
      <c r="J7" s="218"/>
      <c r="K7" s="10"/>
      <c r="L7" s="10"/>
    </row>
    <row r="8" spans="2:12" ht="15.75" x14ac:dyDescent="0.25">
      <c r="B8" s="6" t="s">
        <v>6</v>
      </c>
      <c r="C8" s="6"/>
      <c r="D8" s="6"/>
      <c r="E8" s="6"/>
      <c r="F8" s="6"/>
      <c r="G8" s="6"/>
      <c r="H8" s="6"/>
      <c r="I8" s="6"/>
      <c r="J8" s="6"/>
      <c r="K8" s="6"/>
      <c r="L8" s="6"/>
    </row>
    <row r="9" spans="2:12" ht="15.75" x14ac:dyDescent="0.25">
      <c r="B9" s="6" t="s">
        <v>7</v>
      </c>
      <c r="C9" s="6"/>
      <c r="D9" s="6"/>
      <c r="E9" s="6"/>
      <c r="F9" s="6"/>
      <c r="G9" s="6"/>
      <c r="H9" s="6"/>
      <c r="I9" s="6"/>
      <c r="J9" s="6"/>
      <c r="K9" s="6"/>
      <c r="L9" s="6"/>
    </row>
    <row r="10" spans="2:12" ht="15" customHeight="1" x14ac:dyDescent="0.2">
      <c r="B10" s="11"/>
      <c r="C10" s="11"/>
      <c r="D10" s="11"/>
      <c r="E10" s="11"/>
      <c r="F10" s="11"/>
      <c r="G10" s="12"/>
      <c r="H10" s="11"/>
      <c r="I10" s="11"/>
      <c r="J10" s="12"/>
      <c r="K10" s="12"/>
      <c r="L10" s="12"/>
    </row>
    <row r="11" spans="2:12" ht="41.25" customHeight="1" x14ac:dyDescent="0.2">
      <c r="B11" s="219" t="s">
        <v>8</v>
      </c>
      <c r="C11" s="220" t="s">
        <v>103</v>
      </c>
      <c r="D11" s="219" t="s">
        <v>10</v>
      </c>
      <c r="E11" s="220" t="s">
        <v>11</v>
      </c>
      <c r="F11" s="220" t="s">
        <v>12</v>
      </c>
      <c r="G11" s="225" t="s">
        <v>104</v>
      </c>
      <c r="H11" s="226"/>
      <c r="I11" s="226"/>
      <c r="J11" s="226"/>
      <c r="K11" s="226"/>
      <c r="L11" s="227"/>
    </row>
    <row r="12" spans="2:12" ht="15" customHeight="1" x14ac:dyDescent="0.2">
      <c r="B12" s="219"/>
      <c r="C12" s="222"/>
      <c r="D12" s="219"/>
      <c r="E12" s="222"/>
      <c r="F12" s="222"/>
      <c r="G12" s="225" t="s">
        <v>14</v>
      </c>
      <c r="H12" s="226"/>
      <c r="I12" s="227"/>
      <c r="J12" s="224" t="s">
        <v>16</v>
      </c>
      <c r="K12" s="224" t="s">
        <v>15</v>
      </c>
      <c r="L12" s="224" t="s">
        <v>105</v>
      </c>
    </row>
    <row r="13" spans="2:12" ht="150" customHeight="1" x14ac:dyDescent="0.2">
      <c r="B13" s="219"/>
      <c r="C13" s="223"/>
      <c r="D13" s="219"/>
      <c r="E13" s="223"/>
      <c r="F13" s="223"/>
      <c r="G13" s="13" t="s">
        <v>17</v>
      </c>
      <c r="H13" s="13" t="s">
        <v>18</v>
      </c>
      <c r="I13" s="13" t="s">
        <v>19</v>
      </c>
      <c r="J13" s="224"/>
      <c r="K13" s="224"/>
      <c r="L13" s="224"/>
    </row>
    <row r="14" spans="2:12" x14ac:dyDescent="0.2">
      <c r="B14" s="15">
        <v>1</v>
      </c>
      <c r="C14" s="16">
        <v>2</v>
      </c>
      <c r="D14" s="15">
        <v>3</v>
      </c>
      <c r="E14" s="15">
        <v>4</v>
      </c>
      <c r="F14" s="15">
        <v>5</v>
      </c>
      <c r="G14" s="15">
        <v>6</v>
      </c>
      <c r="H14" s="15">
        <v>7</v>
      </c>
      <c r="I14" s="15">
        <v>8</v>
      </c>
      <c r="J14" s="15">
        <v>9</v>
      </c>
      <c r="K14" s="15">
        <v>10</v>
      </c>
      <c r="L14" s="15">
        <v>11</v>
      </c>
    </row>
    <row r="15" spans="2:12" ht="18" customHeight="1" x14ac:dyDescent="0.25">
      <c r="B15" s="18" t="s">
        <v>20</v>
      </c>
      <c r="C15" s="131">
        <v>0</v>
      </c>
      <c r="D15" s="31">
        <v>33</v>
      </c>
      <c r="E15" s="31">
        <v>117649</v>
      </c>
      <c r="F15" s="21">
        <v>117649</v>
      </c>
      <c r="G15" s="21">
        <f t="shared" ref="G15:G50" si="0">ROUNDUP((C15*D15*F15)/1000,1)</f>
        <v>0</v>
      </c>
      <c r="H15" s="21">
        <f>'2026 год КАПВЗНОС'!E6</f>
        <v>132</v>
      </c>
      <c r="I15" s="21"/>
      <c r="J15" s="21">
        <f t="shared" ref="J15:J48" si="1">G15+H15+I15</f>
        <v>132</v>
      </c>
      <c r="K15" s="21">
        <f>'ФОТ 2027'!I7</f>
        <v>126.39999999999999</v>
      </c>
      <c r="L15" s="21">
        <f t="shared" ref="L15:L50" si="2">J15+K15</f>
        <v>258.39999999999998</v>
      </c>
    </row>
    <row r="16" spans="2:12" ht="18" customHeight="1" x14ac:dyDescent="0.25">
      <c r="B16" s="18" t="s">
        <v>21</v>
      </c>
      <c r="C16" s="131">
        <v>2</v>
      </c>
      <c r="D16" s="31">
        <v>33</v>
      </c>
      <c r="E16" s="31">
        <v>117649</v>
      </c>
      <c r="F16" s="21">
        <v>117649</v>
      </c>
      <c r="G16" s="21">
        <f t="shared" si="0"/>
        <v>7764.9000000000005</v>
      </c>
      <c r="H16" s="21">
        <f>'2026 год КАПВЗНОС'!E7</f>
        <v>1017.1</v>
      </c>
      <c r="I16" s="21"/>
      <c r="J16" s="21">
        <f t="shared" si="1"/>
        <v>8782</v>
      </c>
      <c r="K16" s="21">
        <f>'ФОТ 2027'!I8</f>
        <v>298.90000000000003</v>
      </c>
      <c r="L16" s="21">
        <f t="shared" si="2"/>
        <v>9080.9</v>
      </c>
    </row>
    <row r="17" spans="2:12" ht="18" customHeight="1" x14ac:dyDescent="0.25">
      <c r="B17" s="18" t="s">
        <v>22</v>
      </c>
      <c r="C17" s="131">
        <v>24</v>
      </c>
      <c r="D17" s="31">
        <v>33</v>
      </c>
      <c r="E17" s="31">
        <v>117649</v>
      </c>
      <c r="F17" s="21">
        <v>117649</v>
      </c>
      <c r="G17" s="21">
        <f t="shared" si="0"/>
        <v>93178.1</v>
      </c>
      <c r="H17" s="21">
        <f>'2026 год КАПВЗНОС'!E8</f>
        <v>577.20000000000005</v>
      </c>
      <c r="I17" s="21"/>
      <c r="J17" s="21">
        <f t="shared" si="1"/>
        <v>93755.3</v>
      </c>
      <c r="K17" s="21">
        <f>'ФОТ 2027'!I9</f>
        <v>959.40000000000009</v>
      </c>
      <c r="L17" s="21">
        <f t="shared" si="2"/>
        <v>94714.7</v>
      </c>
    </row>
    <row r="18" spans="2:12" ht="18" customHeight="1" x14ac:dyDescent="0.25">
      <c r="B18" s="18" t="s">
        <v>23</v>
      </c>
      <c r="C18" s="131">
        <v>17</v>
      </c>
      <c r="D18" s="31">
        <v>33</v>
      </c>
      <c r="E18" s="31">
        <v>117649</v>
      </c>
      <c r="F18" s="21">
        <v>117649</v>
      </c>
      <c r="G18" s="21">
        <f t="shared" si="0"/>
        <v>66001.100000000006</v>
      </c>
      <c r="H18" s="21">
        <f>'2026 год КАПВЗНОС'!E9</f>
        <v>97.8</v>
      </c>
      <c r="I18" s="21"/>
      <c r="J18" s="21">
        <f t="shared" si="1"/>
        <v>66098.900000000009</v>
      </c>
      <c r="K18" s="21">
        <f>'ФОТ 2027'!I10</f>
        <v>482.20000000000005</v>
      </c>
      <c r="L18" s="21">
        <f t="shared" si="2"/>
        <v>66581.100000000006</v>
      </c>
    </row>
    <row r="19" spans="2:12" ht="18" customHeight="1" x14ac:dyDescent="0.25">
      <c r="B19" s="18" t="s">
        <v>24</v>
      </c>
      <c r="C19" s="131">
        <v>14</v>
      </c>
      <c r="D19" s="31">
        <v>33</v>
      </c>
      <c r="E19" s="31">
        <v>117649</v>
      </c>
      <c r="F19" s="21">
        <v>117649</v>
      </c>
      <c r="G19" s="21">
        <f t="shared" si="0"/>
        <v>54353.9</v>
      </c>
      <c r="H19" s="21">
        <f>'2026 год КАПВЗНОС'!E10</f>
        <v>77.899999999999991</v>
      </c>
      <c r="I19" s="21"/>
      <c r="J19" s="21">
        <f t="shared" si="1"/>
        <v>54431.8</v>
      </c>
      <c r="K19" s="21">
        <f>'ФОТ 2027'!I11</f>
        <v>340.9</v>
      </c>
      <c r="L19" s="21">
        <f t="shared" si="2"/>
        <v>54772.700000000004</v>
      </c>
    </row>
    <row r="20" spans="2:12" ht="18" customHeight="1" x14ac:dyDescent="0.25">
      <c r="B20" s="18" t="s">
        <v>25</v>
      </c>
      <c r="C20" s="131">
        <v>10</v>
      </c>
      <c r="D20" s="31">
        <v>33</v>
      </c>
      <c r="E20" s="31">
        <v>117649</v>
      </c>
      <c r="F20" s="21">
        <v>117649</v>
      </c>
      <c r="G20" s="21">
        <f t="shared" si="0"/>
        <v>38824.199999999997</v>
      </c>
      <c r="H20" s="21">
        <f>'2026 год КАПВЗНОС'!E11</f>
        <v>47.9</v>
      </c>
      <c r="I20" s="21"/>
      <c r="J20" s="21">
        <f t="shared" si="1"/>
        <v>38872.1</v>
      </c>
      <c r="K20" s="21">
        <f>'ФОТ 2027'!I12</f>
        <v>239.7</v>
      </c>
      <c r="L20" s="21">
        <f t="shared" si="2"/>
        <v>39111.799999999996</v>
      </c>
    </row>
    <row r="21" spans="2:12" ht="18" customHeight="1" x14ac:dyDescent="0.25">
      <c r="B21" s="18" t="s">
        <v>26</v>
      </c>
      <c r="C21" s="131">
        <v>44</v>
      </c>
      <c r="D21" s="31">
        <v>33</v>
      </c>
      <c r="E21" s="31">
        <v>117649</v>
      </c>
      <c r="F21" s="21">
        <v>117649</v>
      </c>
      <c r="G21" s="21">
        <f t="shared" si="0"/>
        <v>170826.4</v>
      </c>
      <c r="H21" s="21">
        <f>'2026 год КАПВЗНОС'!E12</f>
        <v>227.79999999999998</v>
      </c>
      <c r="I21" s="21"/>
      <c r="J21" s="21">
        <f t="shared" si="1"/>
        <v>171054.19999999998</v>
      </c>
      <c r="K21" s="21">
        <f>'ФОТ 2027'!I13</f>
        <v>1212.9000000000001</v>
      </c>
      <c r="L21" s="21">
        <f t="shared" si="2"/>
        <v>172267.09999999998</v>
      </c>
    </row>
    <row r="22" spans="2:12" ht="18" customHeight="1" x14ac:dyDescent="0.25">
      <c r="B22" s="18" t="s">
        <v>27</v>
      </c>
      <c r="C22" s="131">
        <v>7</v>
      </c>
      <c r="D22" s="31">
        <v>33</v>
      </c>
      <c r="E22" s="31">
        <v>117649</v>
      </c>
      <c r="F22" s="21">
        <v>117649</v>
      </c>
      <c r="G22" s="21">
        <f t="shared" si="0"/>
        <v>27177</v>
      </c>
      <c r="H22" s="21">
        <f>'2026 год КАПВЗНОС'!E13</f>
        <v>526.4</v>
      </c>
      <c r="I22" s="21"/>
      <c r="J22" s="21">
        <f t="shared" si="1"/>
        <v>27703.4</v>
      </c>
      <c r="K22" s="21">
        <f>'ФОТ 2027'!I14</f>
        <v>739</v>
      </c>
      <c r="L22" s="21">
        <f t="shared" si="2"/>
        <v>28442.400000000001</v>
      </c>
    </row>
    <row r="23" spans="2:12" ht="18" customHeight="1" x14ac:dyDescent="0.25">
      <c r="B23" s="24" t="s">
        <v>28</v>
      </c>
      <c r="C23" s="132">
        <v>0</v>
      </c>
      <c r="D23" s="31">
        <v>33</v>
      </c>
      <c r="E23" s="31">
        <v>117649</v>
      </c>
      <c r="F23" s="21">
        <v>117649</v>
      </c>
      <c r="G23" s="21">
        <f t="shared" si="0"/>
        <v>0</v>
      </c>
      <c r="H23" s="21">
        <f>'2026 год КАПВЗНОС'!E14</f>
        <v>286.90000000000003</v>
      </c>
      <c r="I23" s="21"/>
      <c r="J23" s="21">
        <f t="shared" si="1"/>
        <v>286.90000000000003</v>
      </c>
      <c r="K23" s="21">
        <f>'ФОТ 2027'!I15</f>
        <v>343</v>
      </c>
      <c r="L23" s="21">
        <f t="shared" si="2"/>
        <v>629.90000000000009</v>
      </c>
    </row>
    <row r="24" spans="2:12" ht="18" customHeight="1" x14ac:dyDescent="0.25">
      <c r="B24" s="24" t="s">
        <v>29</v>
      </c>
      <c r="C24" s="32">
        <v>43</v>
      </c>
      <c r="D24" s="31">
        <v>33</v>
      </c>
      <c r="E24" s="31">
        <v>117649</v>
      </c>
      <c r="F24" s="21">
        <v>117649</v>
      </c>
      <c r="G24" s="21">
        <f t="shared" si="0"/>
        <v>166944</v>
      </c>
      <c r="H24" s="21">
        <f>'2026 год КАПВЗНОС'!E15</f>
        <v>811.80000000000007</v>
      </c>
      <c r="I24" s="21"/>
      <c r="J24" s="21">
        <f t="shared" si="1"/>
        <v>167755.79999999999</v>
      </c>
      <c r="K24" s="21">
        <f>'ФОТ 2027'!I16</f>
        <v>1072.5999999999999</v>
      </c>
      <c r="L24" s="21">
        <f t="shared" si="2"/>
        <v>168828.4</v>
      </c>
    </row>
    <row r="25" spans="2:12" ht="18" customHeight="1" x14ac:dyDescent="0.25">
      <c r="B25" s="24" t="s">
        <v>30</v>
      </c>
      <c r="C25" s="32">
        <v>33</v>
      </c>
      <c r="D25" s="31">
        <v>33</v>
      </c>
      <c r="E25" s="31">
        <v>117649</v>
      </c>
      <c r="F25" s="21">
        <v>117649</v>
      </c>
      <c r="G25" s="21">
        <f t="shared" si="0"/>
        <v>128119.8</v>
      </c>
      <c r="H25" s="21">
        <f>'2026 год КАПВЗНОС'!E16</f>
        <v>300.5</v>
      </c>
      <c r="I25" s="21"/>
      <c r="J25" s="21">
        <f t="shared" si="1"/>
        <v>128420.3</v>
      </c>
      <c r="K25" s="21">
        <f>'ФОТ 2027'!I17</f>
        <v>878.1</v>
      </c>
      <c r="L25" s="21">
        <f t="shared" si="2"/>
        <v>129298.40000000001</v>
      </c>
    </row>
    <row r="26" spans="2:12" ht="18" customHeight="1" x14ac:dyDescent="0.25">
      <c r="B26" s="24" t="s">
        <v>31</v>
      </c>
      <c r="C26" s="32">
        <v>7</v>
      </c>
      <c r="D26" s="31">
        <v>33</v>
      </c>
      <c r="E26" s="31">
        <v>117649</v>
      </c>
      <c r="F26" s="21">
        <v>117649</v>
      </c>
      <c r="G26" s="21">
        <f t="shared" si="0"/>
        <v>27177</v>
      </c>
      <c r="H26" s="21">
        <f>'2026 год КАПВЗНОС'!E17</f>
        <v>71.899999999999991</v>
      </c>
      <c r="I26" s="21"/>
      <c r="J26" s="21">
        <f t="shared" si="1"/>
        <v>27248.9</v>
      </c>
      <c r="K26" s="21">
        <f>'ФОТ 2027'!I18</f>
        <v>233.7</v>
      </c>
      <c r="L26" s="21">
        <f t="shared" si="2"/>
        <v>27482.600000000002</v>
      </c>
    </row>
    <row r="27" spans="2:12" ht="18" customHeight="1" x14ac:dyDescent="0.25">
      <c r="B27" s="24" t="s">
        <v>32</v>
      </c>
      <c r="C27" s="32">
        <v>31</v>
      </c>
      <c r="D27" s="31">
        <v>33</v>
      </c>
      <c r="E27" s="31">
        <v>117649</v>
      </c>
      <c r="F27" s="21">
        <v>117649</v>
      </c>
      <c r="G27" s="21">
        <f t="shared" si="0"/>
        <v>120355</v>
      </c>
      <c r="H27" s="21">
        <f>'2026 год КАПВЗНОС'!E18</f>
        <v>453.70000000000005</v>
      </c>
      <c r="I27" s="21"/>
      <c r="J27" s="21">
        <f t="shared" si="1"/>
        <v>120808.7</v>
      </c>
      <c r="K27" s="21">
        <f>'ФОТ 2027'!I19</f>
        <v>958.30000000000007</v>
      </c>
      <c r="L27" s="21">
        <f t="shared" si="2"/>
        <v>121767</v>
      </c>
    </row>
    <row r="28" spans="2:12" ht="18" customHeight="1" x14ac:dyDescent="0.25">
      <c r="B28" s="24" t="s">
        <v>33</v>
      </c>
      <c r="C28" s="32">
        <v>0</v>
      </c>
      <c r="D28" s="31">
        <v>33</v>
      </c>
      <c r="E28" s="31">
        <v>117649</v>
      </c>
      <c r="F28" s="21">
        <v>117649</v>
      </c>
      <c r="G28" s="21">
        <f t="shared" si="0"/>
        <v>0</v>
      </c>
      <c r="H28" s="21">
        <f>'2026 год КАПВЗНОС'!E19</f>
        <v>853.7</v>
      </c>
      <c r="I28" s="21"/>
      <c r="J28" s="21">
        <f t="shared" si="1"/>
        <v>853.7</v>
      </c>
      <c r="K28" s="21">
        <f>'ФОТ 2027'!I20</f>
        <v>27.1</v>
      </c>
      <c r="L28" s="21">
        <f t="shared" si="2"/>
        <v>880.80000000000007</v>
      </c>
    </row>
    <row r="29" spans="2:12" ht="18" customHeight="1" x14ac:dyDescent="0.25">
      <c r="B29" s="24" t="s">
        <v>34</v>
      </c>
      <c r="C29" s="32">
        <v>2</v>
      </c>
      <c r="D29" s="31">
        <v>33</v>
      </c>
      <c r="E29" s="31">
        <v>117649</v>
      </c>
      <c r="F29" s="21">
        <v>117649</v>
      </c>
      <c r="G29" s="21">
        <f t="shared" si="0"/>
        <v>7764.9000000000005</v>
      </c>
      <c r="H29" s="21">
        <f>'2026 год КАПВЗНОС'!E20</f>
        <v>819.6</v>
      </c>
      <c r="I29" s="21"/>
      <c r="J29" s="21">
        <f t="shared" si="1"/>
        <v>8584.5</v>
      </c>
      <c r="K29" s="21">
        <f>'ФОТ 2027'!I21</f>
        <v>894.5</v>
      </c>
      <c r="L29" s="21">
        <f t="shared" si="2"/>
        <v>9479</v>
      </c>
    </row>
    <row r="30" spans="2:12" ht="18" customHeight="1" x14ac:dyDescent="0.25">
      <c r="B30" s="24" t="s">
        <v>35</v>
      </c>
      <c r="C30" s="32">
        <v>0</v>
      </c>
      <c r="D30" s="31">
        <v>33</v>
      </c>
      <c r="E30" s="31">
        <v>117649</v>
      </c>
      <c r="F30" s="21">
        <v>117649</v>
      </c>
      <c r="G30" s="21">
        <f t="shared" si="0"/>
        <v>0</v>
      </c>
      <c r="H30" s="21">
        <f>'2026 год КАПВЗНОС'!E21</f>
        <v>0</v>
      </c>
      <c r="I30" s="21"/>
      <c r="J30" s="21">
        <f t="shared" si="1"/>
        <v>0</v>
      </c>
      <c r="K30" s="21">
        <f>'ФОТ 2027'!I22</f>
        <v>36.1</v>
      </c>
      <c r="L30" s="21">
        <f t="shared" si="2"/>
        <v>36.1</v>
      </c>
    </row>
    <row r="31" spans="2:12" ht="18" customHeight="1" x14ac:dyDescent="0.25">
      <c r="B31" s="24" t="s">
        <v>36</v>
      </c>
      <c r="C31" s="32">
        <v>15</v>
      </c>
      <c r="D31" s="31">
        <v>33</v>
      </c>
      <c r="E31" s="31">
        <v>117649</v>
      </c>
      <c r="F31" s="21">
        <v>117649</v>
      </c>
      <c r="G31" s="21">
        <f t="shared" si="0"/>
        <v>58236.299999999996</v>
      </c>
      <c r="H31" s="21">
        <f>'2026 год КАПВЗНОС'!E22</f>
        <v>111.69999999999999</v>
      </c>
      <c r="I31" s="21"/>
      <c r="J31" s="21">
        <f t="shared" si="1"/>
        <v>58347.999999999993</v>
      </c>
      <c r="K31" s="21">
        <f>'ФОТ 2027'!I23</f>
        <v>661.7</v>
      </c>
      <c r="L31" s="21">
        <f t="shared" si="2"/>
        <v>59009.69999999999</v>
      </c>
    </row>
    <row r="32" spans="2:12" ht="18" customHeight="1" x14ac:dyDescent="0.25">
      <c r="B32" s="24" t="s">
        <v>37</v>
      </c>
      <c r="C32" s="32">
        <v>65</v>
      </c>
      <c r="D32" s="31">
        <v>33</v>
      </c>
      <c r="E32" s="31">
        <v>117649</v>
      </c>
      <c r="F32" s="21">
        <v>117649</v>
      </c>
      <c r="G32" s="21">
        <f t="shared" si="0"/>
        <v>252357.2</v>
      </c>
      <c r="H32" s="21">
        <f>'2026 год КАПВЗНОС'!E23</f>
        <v>1098.1999999999998</v>
      </c>
      <c r="I32" s="21"/>
      <c r="J32" s="21">
        <f t="shared" si="1"/>
        <v>253455.40000000002</v>
      </c>
      <c r="K32" s="21">
        <f>'ФОТ 2027'!I24</f>
        <v>1651.8</v>
      </c>
      <c r="L32" s="21">
        <f t="shared" si="2"/>
        <v>255107.20000000001</v>
      </c>
    </row>
    <row r="33" spans="2:12" ht="18" customHeight="1" x14ac:dyDescent="0.25">
      <c r="B33" s="24" t="s">
        <v>38</v>
      </c>
      <c r="C33" s="32">
        <v>78</v>
      </c>
      <c r="D33" s="31">
        <v>33</v>
      </c>
      <c r="E33" s="31">
        <v>117649</v>
      </c>
      <c r="F33" s="21">
        <v>141179</v>
      </c>
      <c r="G33" s="21">
        <f t="shared" si="0"/>
        <v>363394.8</v>
      </c>
      <c r="H33" s="21">
        <f>'2026 год КАПВЗНОС'!E24</f>
        <v>700.30000000000007</v>
      </c>
      <c r="I33" s="21"/>
      <c r="J33" s="21">
        <f t="shared" si="1"/>
        <v>364095.1</v>
      </c>
      <c r="K33" s="21">
        <f>'ФОТ 2027'!I25</f>
        <v>2556.2000000000003</v>
      </c>
      <c r="L33" s="21">
        <f t="shared" si="2"/>
        <v>366651.3</v>
      </c>
    </row>
    <row r="34" spans="2:12" ht="18" customHeight="1" x14ac:dyDescent="0.25">
      <c r="B34" s="24" t="s">
        <v>39</v>
      </c>
      <c r="C34" s="32">
        <v>14</v>
      </c>
      <c r="D34" s="31">
        <v>33</v>
      </c>
      <c r="E34" s="31">
        <v>117649</v>
      </c>
      <c r="F34" s="23">
        <v>117649</v>
      </c>
      <c r="G34" s="21">
        <f t="shared" si="0"/>
        <v>54353.9</v>
      </c>
      <c r="H34" s="21">
        <f>'2026 год КАПВЗНОС'!E25</f>
        <v>181</v>
      </c>
      <c r="I34" s="21"/>
      <c r="J34" s="21">
        <f t="shared" si="1"/>
        <v>54534.9</v>
      </c>
      <c r="K34" s="21">
        <f>'ФОТ 2027'!I26</f>
        <v>620.6</v>
      </c>
      <c r="L34" s="21">
        <f t="shared" si="2"/>
        <v>55155.5</v>
      </c>
    </row>
    <row r="35" spans="2:12" ht="18" customHeight="1" x14ac:dyDescent="0.25">
      <c r="B35" s="24" t="s">
        <v>40</v>
      </c>
      <c r="C35" s="32">
        <v>6</v>
      </c>
      <c r="D35" s="31">
        <v>33</v>
      </c>
      <c r="E35" s="31">
        <v>117649</v>
      </c>
      <c r="F35" s="21">
        <v>117649</v>
      </c>
      <c r="G35" s="21">
        <f t="shared" si="0"/>
        <v>23294.6</v>
      </c>
      <c r="H35" s="21">
        <f>'2026 год КАПВЗНОС'!E26</f>
        <v>51.1</v>
      </c>
      <c r="I35" s="21"/>
      <c r="J35" s="21">
        <f t="shared" si="1"/>
        <v>23345.699999999997</v>
      </c>
      <c r="K35" s="21">
        <f>'ФОТ 2027'!I27</f>
        <v>237.7</v>
      </c>
      <c r="L35" s="21">
        <f t="shared" si="2"/>
        <v>23583.399999999998</v>
      </c>
    </row>
    <row r="36" spans="2:12" ht="18" customHeight="1" x14ac:dyDescent="0.25">
      <c r="B36" s="24" t="s">
        <v>41</v>
      </c>
      <c r="C36" s="32">
        <v>0</v>
      </c>
      <c r="D36" s="31">
        <v>33</v>
      </c>
      <c r="E36" s="31">
        <v>117649</v>
      </c>
      <c r="F36" s="23">
        <v>117649</v>
      </c>
      <c r="G36" s="21">
        <f t="shared" si="0"/>
        <v>0</v>
      </c>
      <c r="H36" s="21">
        <f>'2026 год КАПВЗНОС'!E27</f>
        <v>632.20000000000005</v>
      </c>
      <c r="I36" s="21"/>
      <c r="J36" s="21">
        <f t="shared" si="1"/>
        <v>632.20000000000005</v>
      </c>
      <c r="K36" s="21">
        <f>'ФОТ 2027'!I28</f>
        <v>352</v>
      </c>
      <c r="L36" s="21">
        <f t="shared" si="2"/>
        <v>984.2</v>
      </c>
    </row>
    <row r="37" spans="2:12" ht="18" customHeight="1" x14ac:dyDescent="0.25">
      <c r="B37" s="24" t="s">
        <v>42</v>
      </c>
      <c r="C37" s="32">
        <v>0</v>
      </c>
      <c r="D37" s="31">
        <v>33</v>
      </c>
      <c r="E37" s="31">
        <v>117649</v>
      </c>
      <c r="F37" s="21">
        <v>117649</v>
      </c>
      <c r="G37" s="21">
        <f t="shared" si="0"/>
        <v>0</v>
      </c>
      <c r="H37" s="21">
        <f>'2026 год КАПВЗНОС'!E28</f>
        <v>1036.6999999999998</v>
      </c>
      <c r="I37" s="21"/>
      <c r="J37" s="21">
        <f t="shared" si="1"/>
        <v>1036.6999999999998</v>
      </c>
      <c r="K37" s="21">
        <f>'ФОТ 2027'!I29</f>
        <v>361</v>
      </c>
      <c r="L37" s="21">
        <f t="shared" si="2"/>
        <v>1397.6999999999998</v>
      </c>
    </row>
    <row r="38" spans="2:12" ht="18" customHeight="1" x14ac:dyDescent="0.25">
      <c r="B38" s="24" t="s">
        <v>43</v>
      </c>
      <c r="C38" s="32">
        <v>10</v>
      </c>
      <c r="D38" s="31">
        <v>33</v>
      </c>
      <c r="E38" s="31">
        <v>117649</v>
      </c>
      <c r="F38" s="23">
        <v>117649</v>
      </c>
      <c r="G38" s="21">
        <f t="shared" si="0"/>
        <v>38824.199999999997</v>
      </c>
      <c r="H38" s="21">
        <f>'2026 год КАПВЗНОС'!E29</f>
        <v>869.2</v>
      </c>
      <c r="I38" s="21"/>
      <c r="J38" s="21">
        <f t="shared" si="1"/>
        <v>39693.399999999994</v>
      </c>
      <c r="K38" s="21">
        <f>'ФОТ 2027'!I30</f>
        <v>1385.6999999999998</v>
      </c>
      <c r="L38" s="21">
        <f t="shared" si="2"/>
        <v>41079.099999999991</v>
      </c>
    </row>
    <row r="39" spans="2:12" ht="18" customHeight="1" x14ac:dyDescent="0.25">
      <c r="B39" s="24" t="s">
        <v>44</v>
      </c>
      <c r="C39" s="32">
        <v>21</v>
      </c>
      <c r="D39" s="31">
        <v>33</v>
      </c>
      <c r="E39" s="31">
        <v>117649</v>
      </c>
      <c r="F39" s="21">
        <v>117649</v>
      </c>
      <c r="G39" s="21">
        <f t="shared" si="0"/>
        <v>81530.8</v>
      </c>
      <c r="H39" s="21">
        <f>'2026 год КАПВЗНОС'!E30</f>
        <v>169.5</v>
      </c>
      <c r="I39" s="21"/>
      <c r="J39" s="21">
        <f t="shared" si="1"/>
        <v>81700.3</v>
      </c>
      <c r="K39" s="21">
        <f>'ФОТ 2027'!I31</f>
        <v>529.30000000000007</v>
      </c>
      <c r="L39" s="21">
        <f t="shared" si="2"/>
        <v>82229.600000000006</v>
      </c>
    </row>
    <row r="40" spans="2:12" ht="18" customHeight="1" x14ac:dyDescent="0.25">
      <c r="B40" s="24" t="s">
        <v>45</v>
      </c>
      <c r="C40" s="32">
        <v>12</v>
      </c>
      <c r="D40" s="31">
        <v>33</v>
      </c>
      <c r="E40" s="31">
        <v>117649</v>
      </c>
      <c r="F40" s="23">
        <v>117649</v>
      </c>
      <c r="G40" s="21">
        <f t="shared" si="0"/>
        <v>46589.1</v>
      </c>
      <c r="H40" s="21">
        <f>'2026 год КАПВЗНОС'!E31</f>
        <v>52.2</v>
      </c>
      <c r="I40" s="21"/>
      <c r="J40" s="21">
        <f t="shared" si="1"/>
        <v>46641.299999999996</v>
      </c>
      <c r="K40" s="21">
        <f>'ФОТ 2027'!I32</f>
        <v>321.90000000000003</v>
      </c>
      <c r="L40" s="21">
        <f t="shared" si="2"/>
        <v>46963.199999999997</v>
      </c>
    </row>
    <row r="41" spans="2:12" ht="18" customHeight="1" x14ac:dyDescent="0.25">
      <c r="B41" s="24" t="s">
        <v>46</v>
      </c>
      <c r="C41" s="32">
        <v>0</v>
      </c>
      <c r="D41" s="31">
        <v>33</v>
      </c>
      <c r="E41" s="31">
        <v>117649</v>
      </c>
      <c r="F41" s="21">
        <v>117649</v>
      </c>
      <c r="G41" s="21">
        <f t="shared" si="0"/>
        <v>0</v>
      </c>
      <c r="H41" s="21">
        <f>'2026 год КАПВЗНОС'!E32</f>
        <v>995.6</v>
      </c>
      <c r="I41" s="21"/>
      <c r="J41" s="21">
        <f t="shared" si="1"/>
        <v>995.6</v>
      </c>
      <c r="K41" s="21">
        <f>'ФОТ 2027'!I33</f>
        <v>487.40000000000003</v>
      </c>
      <c r="L41" s="21">
        <f t="shared" si="2"/>
        <v>1483</v>
      </c>
    </row>
    <row r="42" spans="2:12" ht="18" customHeight="1" x14ac:dyDescent="0.25">
      <c r="B42" s="24" t="s">
        <v>47</v>
      </c>
      <c r="C42" s="133">
        <v>30</v>
      </c>
      <c r="D42" s="31">
        <v>33</v>
      </c>
      <c r="E42" s="31">
        <v>117649</v>
      </c>
      <c r="F42" s="23">
        <v>117649</v>
      </c>
      <c r="G42" s="21">
        <f t="shared" si="0"/>
        <v>116472.6</v>
      </c>
      <c r="H42" s="21">
        <f>'2026 год КАПВЗНОС'!E33</f>
        <v>1780.3</v>
      </c>
      <c r="I42" s="21"/>
      <c r="J42" s="21">
        <f t="shared" si="1"/>
        <v>118252.90000000001</v>
      </c>
      <c r="K42" s="21">
        <f>'ФОТ 2027'!I34</f>
        <v>1386.4999999999998</v>
      </c>
      <c r="L42" s="21">
        <f t="shared" si="2"/>
        <v>119639.40000000001</v>
      </c>
    </row>
    <row r="43" spans="2:12" ht="18" customHeight="1" x14ac:dyDescent="0.25">
      <c r="B43" s="24" t="s">
        <v>48</v>
      </c>
      <c r="C43" s="32">
        <v>16</v>
      </c>
      <c r="D43" s="31">
        <v>33</v>
      </c>
      <c r="E43" s="31">
        <v>117649</v>
      </c>
      <c r="F43" s="21">
        <v>117649</v>
      </c>
      <c r="G43" s="21">
        <f t="shared" si="0"/>
        <v>62118.7</v>
      </c>
      <c r="H43" s="21">
        <f>'2026 год КАПВЗНОС'!E34</f>
        <v>74.599999999999994</v>
      </c>
      <c r="I43" s="21"/>
      <c r="J43" s="21">
        <f t="shared" si="1"/>
        <v>62193.299999999996</v>
      </c>
      <c r="K43" s="21">
        <f>'ФОТ 2027'!I35</f>
        <v>513.30000000000007</v>
      </c>
      <c r="L43" s="21">
        <f t="shared" si="2"/>
        <v>62706.6</v>
      </c>
    </row>
    <row r="44" spans="2:12" ht="18" customHeight="1" x14ac:dyDescent="0.25">
      <c r="B44" s="24" t="s">
        <v>49</v>
      </c>
      <c r="C44" s="32">
        <v>6</v>
      </c>
      <c r="D44" s="31">
        <v>33</v>
      </c>
      <c r="E44" s="31">
        <v>117649</v>
      </c>
      <c r="F44" s="23">
        <v>117649</v>
      </c>
      <c r="G44" s="21">
        <f t="shared" si="0"/>
        <v>23294.6</v>
      </c>
      <c r="H44" s="21">
        <f>'2026 год КАПВЗНОС'!E35</f>
        <v>233.5</v>
      </c>
      <c r="I44" s="21"/>
      <c r="J44" s="21">
        <f t="shared" si="1"/>
        <v>23528.1</v>
      </c>
      <c r="K44" s="21">
        <f>'ФОТ 2027'!I36</f>
        <v>219.7</v>
      </c>
      <c r="L44" s="21">
        <f t="shared" si="2"/>
        <v>23747.8</v>
      </c>
    </row>
    <row r="45" spans="2:12" ht="18" customHeight="1" x14ac:dyDescent="0.25">
      <c r="B45" s="24" t="s">
        <v>50</v>
      </c>
      <c r="C45" s="32">
        <v>15</v>
      </c>
      <c r="D45" s="31">
        <v>33</v>
      </c>
      <c r="E45" s="31">
        <v>117649</v>
      </c>
      <c r="F45" s="21">
        <v>141179</v>
      </c>
      <c r="G45" s="21">
        <f t="shared" si="0"/>
        <v>69883.700000000012</v>
      </c>
      <c r="H45" s="21">
        <f>'2026 год КАПВЗНОС'!E36</f>
        <v>64.899999999999991</v>
      </c>
      <c r="I45" s="21"/>
      <c r="J45" s="21">
        <f t="shared" si="1"/>
        <v>69948.600000000006</v>
      </c>
      <c r="K45" s="21">
        <f>'ФОТ 2027'!I37</f>
        <v>697.80000000000007</v>
      </c>
      <c r="L45" s="21">
        <f t="shared" si="2"/>
        <v>70646.400000000009</v>
      </c>
    </row>
    <row r="46" spans="2:12" ht="18" customHeight="1" x14ac:dyDescent="0.25">
      <c r="B46" s="29" t="s">
        <v>51</v>
      </c>
      <c r="C46" s="32">
        <v>52</v>
      </c>
      <c r="D46" s="31">
        <v>33</v>
      </c>
      <c r="E46" s="31">
        <v>117649</v>
      </c>
      <c r="F46" s="23">
        <v>141179</v>
      </c>
      <c r="G46" s="21">
        <f t="shared" si="0"/>
        <v>242263.2</v>
      </c>
      <c r="H46" s="21">
        <f>'2026 год КАПВЗНОС'!E37</f>
        <v>14.1</v>
      </c>
      <c r="I46" s="21"/>
      <c r="J46" s="21">
        <f t="shared" si="1"/>
        <v>242277.30000000002</v>
      </c>
      <c r="K46" s="21">
        <f>'ФОТ 2027'!I38</f>
        <v>1550.7</v>
      </c>
      <c r="L46" s="21">
        <f t="shared" si="2"/>
        <v>243828.00000000003</v>
      </c>
    </row>
    <row r="47" spans="2:12" ht="21" customHeight="1" x14ac:dyDescent="0.25">
      <c r="B47" s="29" t="s">
        <v>52</v>
      </c>
      <c r="C47" s="32">
        <v>3</v>
      </c>
      <c r="D47" s="31">
        <v>33</v>
      </c>
      <c r="E47" s="31">
        <v>117649</v>
      </c>
      <c r="F47" s="21">
        <v>141179</v>
      </c>
      <c r="G47" s="21">
        <f t="shared" si="0"/>
        <v>13976.800000000001</v>
      </c>
      <c r="H47" s="21">
        <f>'2026 год КАПВЗНОС'!E38</f>
        <v>16.3</v>
      </c>
      <c r="I47" s="21"/>
      <c r="J47" s="21">
        <f t="shared" si="1"/>
        <v>13993.1</v>
      </c>
      <c r="K47" s="21">
        <f>'ФОТ 2027'!I39</f>
        <v>69.3</v>
      </c>
      <c r="L47" s="21">
        <f t="shared" si="2"/>
        <v>14062.4</v>
      </c>
    </row>
    <row r="48" spans="2:12" ht="18" customHeight="1" x14ac:dyDescent="0.25">
      <c r="B48" s="29" t="s">
        <v>53</v>
      </c>
      <c r="C48" s="32">
        <v>14</v>
      </c>
      <c r="D48" s="31">
        <v>33</v>
      </c>
      <c r="E48" s="31">
        <v>117649</v>
      </c>
      <c r="F48" s="23">
        <v>141179</v>
      </c>
      <c r="G48" s="21">
        <f t="shared" si="0"/>
        <v>65224.7</v>
      </c>
      <c r="H48" s="21">
        <f>'2026 год КАПВЗНОС'!E39</f>
        <v>594.9</v>
      </c>
      <c r="I48" s="21"/>
      <c r="J48" s="21">
        <f t="shared" si="1"/>
        <v>65819.599999999991</v>
      </c>
      <c r="K48" s="21">
        <f>'ФОТ 2027'!I40</f>
        <v>692.7</v>
      </c>
      <c r="L48" s="21">
        <f t="shared" si="2"/>
        <v>66512.299999999988</v>
      </c>
    </row>
    <row r="49" spans="2:12" s="33" customFormat="1" ht="18" customHeight="1" x14ac:dyDescent="0.25">
      <c r="B49" s="34" t="s">
        <v>54</v>
      </c>
      <c r="C49" s="39">
        <f>SUM(C15:C48)</f>
        <v>591</v>
      </c>
      <c r="D49" s="36"/>
      <c r="E49" s="31"/>
      <c r="F49" s="36"/>
      <c r="G49" s="21"/>
      <c r="H49" s="21"/>
      <c r="I49" s="21"/>
      <c r="J49" s="22">
        <f>SUM(J15:J48)</f>
        <v>2435280</v>
      </c>
      <c r="K49" s="22">
        <f>SUM(K15:K48)</f>
        <v>23138.100000000006</v>
      </c>
      <c r="L49" s="22">
        <f t="shared" si="2"/>
        <v>2458418.1</v>
      </c>
    </row>
    <row r="50" spans="2:12" ht="18" customHeight="1" x14ac:dyDescent="0.25">
      <c r="B50" s="29" t="s">
        <v>55</v>
      </c>
      <c r="C50" s="37">
        <v>324</v>
      </c>
      <c r="D50" s="31">
        <v>33</v>
      </c>
      <c r="E50" s="38">
        <v>117649</v>
      </c>
      <c r="F50" s="21">
        <v>164709</v>
      </c>
      <c r="G50" s="21">
        <f t="shared" si="0"/>
        <v>1761068.7000000002</v>
      </c>
      <c r="H50" s="21">
        <f>'2026 год КАПВЗНОС'!E41</f>
        <v>8921.3000000000011</v>
      </c>
      <c r="I50" s="21">
        <f>'2027 Софинан   '!H15</f>
        <v>125379.19999999995</v>
      </c>
      <c r="J50" s="21">
        <f>G50+H50+I50</f>
        <v>1895369.2000000002</v>
      </c>
      <c r="K50" s="23">
        <f>'ФОТ 2027'!I42</f>
        <v>16278.9</v>
      </c>
      <c r="L50" s="21">
        <f t="shared" si="2"/>
        <v>1911648.1</v>
      </c>
    </row>
    <row r="51" spans="2:12" s="33" customFormat="1" ht="17.25" customHeight="1" x14ac:dyDescent="0.2">
      <c r="B51" s="39" t="s">
        <v>56</v>
      </c>
      <c r="C51" s="35">
        <f>C49+C50</f>
        <v>915</v>
      </c>
      <c r="D51" s="35">
        <v>33</v>
      </c>
      <c r="E51" s="35"/>
      <c r="F51" s="35"/>
      <c r="G51" s="22">
        <f>SUM(G15:G50)</f>
        <v>4181370.2000000007</v>
      </c>
      <c r="H51" s="22">
        <f>SUM(H15:H50)</f>
        <v>23899.800000000003</v>
      </c>
      <c r="I51" s="22">
        <f>SUM(I15:I50)</f>
        <v>125379.19999999995</v>
      </c>
      <c r="J51" s="22">
        <f>J49+J50</f>
        <v>4330649.2</v>
      </c>
      <c r="K51" s="22">
        <f>K49+K50</f>
        <v>39417.000000000007</v>
      </c>
      <c r="L51" s="22">
        <f>L49+L50</f>
        <v>4370066.2</v>
      </c>
    </row>
    <row r="52" spans="2:12" s="33" customFormat="1" ht="17.25" customHeight="1" x14ac:dyDescent="0.25">
      <c r="B52" s="40"/>
      <c r="C52" s="41"/>
      <c r="D52" s="41"/>
      <c r="E52" s="41"/>
      <c r="F52" s="41"/>
      <c r="G52" s="42"/>
      <c r="H52" s="42"/>
      <c r="I52" s="42"/>
      <c r="J52" s="23"/>
      <c r="K52" s="23"/>
      <c r="L52" s="23"/>
    </row>
    <row r="53" spans="2:12" s="33" customFormat="1" ht="27" customHeight="1" x14ac:dyDescent="0.25">
      <c r="B53" s="229"/>
      <c r="C53" s="229"/>
      <c r="D53" s="229"/>
      <c r="E53" s="229"/>
      <c r="F53" s="229"/>
      <c r="G53" s="229"/>
      <c r="H53" s="229"/>
      <c r="I53" s="229"/>
      <c r="J53" s="260"/>
      <c r="K53" s="134"/>
      <c r="L53" s="134"/>
    </row>
    <row r="54" spans="2:12" s="33" customFormat="1" ht="38.25" customHeight="1" x14ac:dyDescent="0.25">
      <c r="B54" s="229"/>
      <c r="C54" s="229"/>
      <c r="D54" s="229"/>
      <c r="E54" s="229"/>
      <c r="F54" s="229"/>
      <c r="G54" s="229"/>
      <c r="H54" s="229"/>
      <c r="I54" s="229"/>
      <c r="J54" s="260"/>
      <c r="K54" s="134"/>
      <c r="L54" s="134"/>
    </row>
    <row r="55" spans="2:12" s="33" customFormat="1" ht="17.25" customHeight="1" x14ac:dyDescent="0.25">
      <c r="B55" s="40"/>
      <c r="C55" s="41"/>
      <c r="D55" s="41"/>
      <c r="E55" s="41"/>
      <c r="F55" s="41"/>
      <c r="G55" s="42"/>
      <c r="H55" s="42"/>
      <c r="I55" s="42"/>
      <c r="J55" s="23"/>
      <c r="K55" s="23"/>
      <c r="L55" s="23"/>
    </row>
    <row r="56" spans="2:12" s="33" customFormat="1" ht="17.25" customHeight="1" x14ac:dyDescent="0.25">
      <c r="B56" s="40"/>
      <c r="C56" s="41"/>
      <c r="D56" s="41"/>
      <c r="E56" s="41"/>
      <c r="F56" s="41"/>
      <c r="G56" s="42"/>
      <c r="H56" s="42"/>
      <c r="I56" s="42"/>
      <c r="J56" s="23"/>
      <c r="K56" s="23"/>
      <c r="L56" s="23"/>
    </row>
    <row r="57" spans="2:12" s="33" customFormat="1" ht="17.25" customHeight="1" x14ac:dyDescent="0.25">
      <c r="B57" s="40"/>
      <c r="C57" s="41"/>
      <c r="D57" s="41"/>
      <c r="E57" s="41"/>
      <c r="F57" s="41"/>
      <c r="G57" s="135"/>
      <c r="H57" s="42"/>
      <c r="I57" s="42"/>
      <c r="J57" s="23"/>
      <c r="K57" s="23"/>
      <c r="L57" s="23"/>
    </row>
    <row r="58" spans="2:12" ht="15.75" x14ac:dyDescent="0.25">
      <c r="B58" s="6"/>
      <c r="F58" s="55"/>
      <c r="G58" s="136"/>
      <c r="H58" s="55"/>
      <c r="I58" s="55"/>
      <c r="J58" s="136"/>
      <c r="K58" s="136"/>
      <c r="L58" s="136"/>
    </row>
    <row r="59" spans="2:12" x14ac:dyDescent="0.2">
      <c r="G59" s="43"/>
      <c r="J59" s="49"/>
      <c r="K59" s="49"/>
      <c r="L59" s="49"/>
    </row>
    <row r="60" spans="2:12" s="45" customFormat="1" ht="18.75" x14ac:dyDescent="0.3">
      <c r="B60" s="46" t="s">
        <v>57</v>
      </c>
      <c r="C60" s="47"/>
      <c r="D60" s="261"/>
      <c r="E60" s="261"/>
      <c r="F60" s="46"/>
      <c r="G60" s="46" t="s">
        <v>58</v>
      </c>
      <c r="H60" s="47"/>
      <c r="I60" s="47"/>
      <c r="J60" s="54"/>
      <c r="K60" s="54"/>
      <c r="L60" s="54"/>
    </row>
    <row r="61" spans="2:12" s="45" customFormat="1" ht="20.25" customHeight="1" x14ac:dyDescent="0.3">
      <c r="B61" s="47"/>
      <c r="C61" s="47"/>
      <c r="D61" s="262" t="s">
        <v>59</v>
      </c>
      <c r="E61" s="262"/>
      <c r="F61" s="46"/>
      <c r="G61" s="47"/>
      <c r="H61" s="47"/>
      <c r="I61" s="47"/>
      <c r="J61" s="54"/>
      <c r="K61" s="54"/>
      <c r="L61" s="54"/>
    </row>
    <row r="62" spans="2:12" ht="24" hidden="1" customHeight="1" x14ac:dyDescent="0.2">
      <c r="J62" s="138"/>
      <c r="K62" s="138"/>
      <c r="L62" s="138"/>
    </row>
    <row r="63" spans="2:12" ht="15.75" hidden="1" x14ac:dyDescent="0.2">
      <c r="E63" s="139" t="s">
        <v>60</v>
      </c>
      <c r="F63" s="140">
        <v>1122064.3999999999</v>
      </c>
      <c r="H63" s="49"/>
      <c r="I63" s="49"/>
      <c r="J63" s="141"/>
      <c r="K63" s="141"/>
      <c r="L63" s="141"/>
    </row>
    <row r="64" spans="2:12" ht="15.75" hidden="1" x14ac:dyDescent="0.25">
      <c r="E64" s="139" t="s">
        <v>61</v>
      </c>
      <c r="F64" s="140" t="e">
        <f>L51+'[4]2025 Софинан '!#REF!</f>
        <v>#REF!</v>
      </c>
      <c r="G64" s="232"/>
      <c r="H64" s="232"/>
      <c r="I64" s="54"/>
      <c r="J64" s="136"/>
      <c r="K64" s="136"/>
      <c r="L64" s="136"/>
    </row>
    <row r="65" spans="5:12" ht="15.75" hidden="1" x14ac:dyDescent="0.25">
      <c r="E65" s="139" t="s">
        <v>62</v>
      </c>
      <c r="F65" s="140" t="e">
        <f>F64-F63</f>
        <v>#REF!</v>
      </c>
      <c r="G65" s="232"/>
      <c r="H65" s="232"/>
      <c r="I65" s="54"/>
      <c r="J65" s="136"/>
      <c r="K65" s="136"/>
      <c r="L65" s="136"/>
    </row>
    <row r="66" spans="5:12" ht="15" hidden="1" x14ac:dyDescent="0.2">
      <c r="G66" s="233"/>
      <c r="H66" s="233"/>
      <c r="I66" s="56"/>
      <c r="J66" s="142"/>
      <c r="K66" s="142"/>
      <c r="L66" s="142"/>
    </row>
    <row r="67" spans="5:12" hidden="1" x14ac:dyDescent="0.2"/>
    <row r="68" spans="5:12" hidden="1" x14ac:dyDescent="0.2"/>
    <row r="69" spans="5:12" ht="15" x14ac:dyDescent="0.25">
      <c r="I69" s="23"/>
    </row>
    <row r="76" spans="5:12" ht="15" x14ac:dyDescent="0.25">
      <c r="H76" s="23"/>
    </row>
    <row r="79" spans="5:12" x14ac:dyDescent="0.2">
      <c r="H79" s="43"/>
    </row>
  </sheetData>
  <mergeCells count="21">
    <mergeCell ref="G66:H66"/>
    <mergeCell ref="B53:J54"/>
    <mergeCell ref="D60:E60"/>
    <mergeCell ref="D61:E61"/>
    <mergeCell ref="G64:H64"/>
    <mergeCell ref="G65:H65"/>
    <mergeCell ref="G11:L11"/>
    <mergeCell ref="G12:I12"/>
    <mergeCell ref="J12:J13"/>
    <mergeCell ref="K12:K13"/>
    <mergeCell ref="L12:L13"/>
    <mergeCell ref="B11:B13"/>
    <mergeCell ref="C11:C13"/>
    <mergeCell ref="D11:D13"/>
    <mergeCell ref="E11:E13"/>
    <mergeCell ref="F11:F13"/>
    <mergeCell ref="B1:L1"/>
    <mergeCell ref="B4:J4"/>
    <mergeCell ref="B5:J5"/>
    <mergeCell ref="B6:J6"/>
    <mergeCell ref="B7:J7"/>
  </mergeCells>
  <pageMargins left="0.78740157480314954" right="0" top="0" bottom="0" header="0.51181102362204722" footer="0.39370078740157477"/>
  <pageSetup paperSize="9" scale="3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171C9"/>
    <pageSetUpPr fitToPage="1"/>
  </sheetPr>
  <dimension ref="B1:K57"/>
  <sheetViews>
    <sheetView view="pageBreakPreview" topLeftCell="B7" workbookViewId="0">
      <selection activeCell="B15" sqref="B15:B50"/>
    </sheetView>
  </sheetViews>
  <sheetFormatPr defaultColWidth="9.140625" defaultRowHeight="12.75" x14ac:dyDescent="0.2"/>
  <cols>
    <col min="1" max="1" width="1.85546875" style="78" customWidth="1"/>
    <col min="2" max="2" width="32.28515625" style="58" customWidth="1"/>
    <col min="3" max="3" width="13.140625" style="58" customWidth="1"/>
    <col min="4" max="4" width="16.42578125" style="58" customWidth="1"/>
    <col min="5" max="5" width="23.28515625" style="58" customWidth="1"/>
    <col min="6" max="6" width="25" style="58" customWidth="1"/>
    <col min="7" max="7" width="18.7109375" style="58" customWidth="1"/>
    <col min="8" max="9" width="20.140625" style="58" customWidth="1"/>
    <col min="10" max="10" width="22.28515625" style="58" customWidth="1"/>
    <col min="11" max="11" width="21.28515625" style="143" customWidth="1"/>
    <col min="12" max="16384" width="9.140625" style="78"/>
  </cols>
  <sheetData>
    <row r="1" spans="2:11" ht="56.25" customHeight="1" x14ac:dyDescent="0.2">
      <c r="B1" s="216" t="s">
        <v>0</v>
      </c>
      <c r="C1" s="216"/>
      <c r="D1" s="216"/>
      <c r="E1" s="216"/>
      <c r="F1" s="216"/>
      <c r="G1" s="216"/>
      <c r="H1" s="216"/>
      <c r="I1" s="216"/>
      <c r="J1" s="216"/>
      <c r="K1" s="216"/>
    </row>
    <row r="2" spans="2:11" ht="24.75" customHeight="1" x14ac:dyDescent="0.25">
      <c r="B2" s="4"/>
      <c r="C2" s="4"/>
      <c r="D2" s="5"/>
      <c r="E2" s="5"/>
      <c r="F2" s="6"/>
      <c r="G2" s="6"/>
      <c r="H2" s="6"/>
      <c r="I2" s="6"/>
      <c r="J2" s="6"/>
      <c r="K2" s="7" t="s">
        <v>102</v>
      </c>
    </row>
    <row r="3" spans="2:11" ht="15.75" x14ac:dyDescent="0.25">
      <c r="B3" s="6"/>
      <c r="C3" s="6"/>
      <c r="D3" s="6"/>
      <c r="E3" s="6"/>
      <c r="F3" s="6"/>
      <c r="G3" s="6"/>
      <c r="H3" s="6"/>
      <c r="I3" s="6"/>
      <c r="J3" s="6"/>
      <c r="K3" s="8"/>
    </row>
    <row r="4" spans="2:11" ht="15.75" customHeight="1" x14ac:dyDescent="0.2">
      <c r="B4" s="217" t="s">
        <v>2</v>
      </c>
      <c r="C4" s="217"/>
      <c r="D4" s="217"/>
      <c r="E4" s="217"/>
      <c r="F4" s="217"/>
      <c r="G4" s="217"/>
      <c r="H4" s="217"/>
      <c r="I4" s="217"/>
      <c r="J4" s="217"/>
      <c r="K4" s="217"/>
    </row>
    <row r="5" spans="2:11" ht="15.75" x14ac:dyDescent="0.2">
      <c r="B5" s="218" t="s">
        <v>3</v>
      </c>
      <c r="C5" s="218"/>
      <c r="D5" s="218"/>
      <c r="E5" s="218"/>
      <c r="F5" s="218"/>
      <c r="G5" s="218"/>
      <c r="H5" s="218"/>
      <c r="I5" s="218"/>
      <c r="J5" s="218"/>
      <c r="K5" s="218"/>
    </row>
    <row r="6" spans="2:11" ht="33" customHeight="1" x14ac:dyDescent="0.2">
      <c r="B6" s="217" t="s">
        <v>4</v>
      </c>
      <c r="C6" s="217"/>
      <c r="D6" s="217"/>
      <c r="E6" s="217"/>
      <c r="F6" s="217"/>
      <c r="G6" s="217"/>
      <c r="H6" s="217"/>
      <c r="I6" s="217"/>
      <c r="J6" s="217"/>
      <c r="K6" s="217"/>
    </row>
    <row r="7" spans="2:11" ht="15.75" x14ac:dyDescent="0.2">
      <c r="B7" s="218" t="s">
        <v>5</v>
      </c>
      <c r="C7" s="218"/>
      <c r="D7" s="218"/>
      <c r="E7" s="218"/>
      <c r="F7" s="218"/>
      <c r="G7" s="218"/>
      <c r="H7" s="218"/>
      <c r="I7" s="218"/>
      <c r="J7" s="218"/>
      <c r="K7" s="218"/>
    </row>
    <row r="8" spans="2:11" ht="15.75" x14ac:dyDescent="0.25">
      <c r="B8" s="6" t="s">
        <v>6</v>
      </c>
      <c r="C8" s="6"/>
      <c r="D8" s="6"/>
      <c r="E8" s="6"/>
      <c r="F8" s="6"/>
      <c r="G8" s="6"/>
      <c r="H8" s="6"/>
      <c r="I8" s="6"/>
      <c r="J8" s="6"/>
      <c r="K8" s="8"/>
    </row>
    <row r="9" spans="2:11" ht="15.75" x14ac:dyDescent="0.25">
      <c r="B9" s="6" t="s">
        <v>7</v>
      </c>
      <c r="C9" s="6"/>
      <c r="D9" s="6"/>
      <c r="E9" s="6"/>
      <c r="F9" s="6"/>
      <c r="G9" s="6"/>
      <c r="H9" s="6"/>
      <c r="I9" s="6"/>
      <c r="J9" s="6"/>
      <c r="K9" s="8"/>
    </row>
    <row r="10" spans="2:11" ht="15" customHeight="1" x14ac:dyDescent="0.2">
      <c r="B10" s="11"/>
      <c r="C10" s="11"/>
      <c r="D10" s="11"/>
      <c r="E10" s="11"/>
      <c r="F10" s="11"/>
      <c r="G10" s="12"/>
      <c r="H10" s="11"/>
      <c r="I10" s="11"/>
      <c r="J10" s="11"/>
      <c r="K10" s="11"/>
    </row>
    <row r="11" spans="2:11" ht="41.25" customHeight="1" x14ac:dyDescent="0.2">
      <c r="B11" s="219" t="s">
        <v>8</v>
      </c>
      <c r="C11" s="220" t="s">
        <v>103</v>
      </c>
      <c r="D11" s="219" t="s">
        <v>10</v>
      </c>
      <c r="E11" s="220" t="s">
        <v>11</v>
      </c>
      <c r="F11" s="220" t="s">
        <v>12</v>
      </c>
      <c r="G11" s="224" t="s">
        <v>104</v>
      </c>
      <c r="H11" s="224"/>
      <c r="I11" s="224"/>
      <c r="J11" s="224"/>
      <c r="K11" s="224"/>
    </row>
    <row r="12" spans="2:11" ht="15" customHeight="1" x14ac:dyDescent="0.2">
      <c r="B12" s="219"/>
      <c r="C12" s="222"/>
      <c r="D12" s="219"/>
      <c r="E12" s="221"/>
      <c r="F12" s="222"/>
      <c r="G12" s="225" t="s">
        <v>14</v>
      </c>
      <c r="H12" s="226"/>
      <c r="I12" s="227"/>
      <c r="J12" s="14"/>
      <c r="K12" s="224" t="s">
        <v>16</v>
      </c>
    </row>
    <row r="13" spans="2:11" ht="150" customHeight="1" x14ac:dyDescent="0.2">
      <c r="B13" s="219"/>
      <c r="C13" s="223"/>
      <c r="D13" s="219"/>
      <c r="E13" s="221"/>
      <c r="F13" s="223"/>
      <c r="G13" s="13" t="s">
        <v>17</v>
      </c>
      <c r="H13" s="13" t="s">
        <v>18</v>
      </c>
      <c r="I13" s="13" t="s">
        <v>19</v>
      </c>
      <c r="J13" s="144" t="s">
        <v>15</v>
      </c>
      <c r="K13" s="228"/>
    </row>
    <row r="14" spans="2:11" x14ac:dyDescent="0.2">
      <c r="B14" s="15">
        <v>1</v>
      </c>
      <c r="C14" s="15">
        <v>2</v>
      </c>
      <c r="D14" s="15">
        <v>3</v>
      </c>
      <c r="E14" s="15">
        <v>4</v>
      </c>
      <c r="F14" s="17">
        <v>5</v>
      </c>
      <c r="G14" s="15">
        <v>6</v>
      </c>
      <c r="H14" s="15">
        <v>7</v>
      </c>
      <c r="I14" s="145">
        <v>8</v>
      </c>
      <c r="J14" s="145">
        <v>9</v>
      </c>
      <c r="K14" s="146">
        <v>10</v>
      </c>
    </row>
    <row r="15" spans="2:11" ht="18" customHeight="1" x14ac:dyDescent="0.25">
      <c r="B15" s="18" t="s">
        <v>20</v>
      </c>
      <c r="C15" s="147">
        <v>2</v>
      </c>
      <c r="D15" s="20">
        <v>33</v>
      </c>
      <c r="E15" s="148">
        <v>117649</v>
      </c>
      <c r="F15" s="21">
        <v>117649</v>
      </c>
      <c r="G15" s="21">
        <f t="shared" ref="G15:G48" si="0">ROUNDUP((C15*D15*F15)/1000,1)</f>
        <v>7764.9000000000005</v>
      </c>
      <c r="H15" s="149">
        <f>'2027 год КАПВЗНОС '!E6</f>
        <v>132</v>
      </c>
      <c r="I15" s="150"/>
      <c r="J15" s="150">
        <v>126.4</v>
      </c>
      <c r="K15" s="151">
        <f t="shared" ref="K15:K48" si="1">G15+H15+I15+J15</f>
        <v>8023.3</v>
      </c>
    </row>
    <row r="16" spans="2:11" ht="18" customHeight="1" x14ac:dyDescent="0.25">
      <c r="B16" s="18" t="s">
        <v>21</v>
      </c>
      <c r="C16" s="147">
        <v>2</v>
      </c>
      <c r="D16" s="20">
        <v>33</v>
      </c>
      <c r="E16" s="20">
        <v>117649</v>
      </c>
      <c r="F16" s="23">
        <v>117649</v>
      </c>
      <c r="G16" s="21">
        <f t="shared" si="0"/>
        <v>7764.9000000000005</v>
      </c>
      <c r="H16" s="149">
        <f>'2027 год КАПВЗНОС '!E7</f>
        <v>1017.1</v>
      </c>
      <c r="I16" s="150"/>
      <c r="J16" s="150">
        <v>298.90000000000003</v>
      </c>
      <c r="K16" s="151">
        <f t="shared" si="1"/>
        <v>9080.9</v>
      </c>
    </row>
    <row r="17" spans="2:11" ht="18" customHeight="1" x14ac:dyDescent="0.25">
      <c r="B17" s="18" t="s">
        <v>22</v>
      </c>
      <c r="C17" s="147">
        <v>24</v>
      </c>
      <c r="D17" s="20">
        <v>33</v>
      </c>
      <c r="E17" s="148">
        <v>117649</v>
      </c>
      <c r="F17" s="21">
        <v>117649</v>
      </c>
      <c r="G17" s="21">
        <f t="shared" si="0"/>
        <v>93178.1</v>
      </c>
      <c r="H17" s="149">
        <f>'2027 год КАПВЗНОС '!E8</f>
        <v>577.20000000000005</v>
      </c>
      <c r="I17" s="150"/>
      <c r="J17" s="150">
        <v>959.40000000000009</v>
      </c>
      <c r="K17" s="151">
        <f t="shared" si="1"/>
        <v>94714.7</v>
      </c>
    </row>
    <row r="18" spans="2:11" ht="18" customHeight="1" x14ac:dyDescent="0.25">
      <c r="B18" s="18" t="s">
        <v>23</v>
      </c>
      <c r="C18" s="147">
        <v>14</v>
      </c>
      <c r="D18" s="20">
        <v>33</v>
      </c>
      <c r="E18" s="20">
        <v>117649</v>
      </c>
      <c r="F18" s="23">
        <v>117649</v>
      </c>
      <c r="G18" s="21">
        <f t="shared" si="0"/>
        <v>54353.9</v>
      </c>
      <c r="H18" s="149">
        <f>'2027 год КАПВЗНОС '!E9</f>
        <v>97.8</v>
      </c>
      <c r="I18" s="150"/>
      <c r="J18" s="150">
        <v>482.20000000000005</v>
      </c>
      <c r="K18" s="151">
        <f t="shared" si="1"/>
        <v>54933.9</v>
      </c>
    </row>
    <row r="19" spans="2:11" ht="18" customHeight="1" x14ac:dyDescent="0.25">
      <c r="B19" s="18" t="s">
        <v>24</v>
      </c>
      <c r="C19" s="147">
        <v>17</v>
      </c>
      <c r="D19" s="20">
        <v>33</v>
      </c>
      <c r="E19" s="148">
        <v>117649</v>
      </c>
      <c r="F19" s="21">
        <v>117649</v>
      </c>
      <c r="G19" s="21">
        <f t="shared" si="0"/>
        <v>66001.100000000006</v>
      </c>
      <c r="H19" s="149">
        <f>'2027 год КАПВЗНОС '!E10</f>
        <v>77.899999999999991</v>
      </c>
      <c r="I19" s="150"/>
      <c r="J19" s="150">
        <v>340.90000000000003</v>
      </c>
      <c r="K19" s="151">
        <f t="shared" si="1"/>
        <v>66419.899999999994</v>
      </c>
    </row>
    <row r="20" spans="2:11" ht="18" customHeight="1" x14ac:dyDescent="0.25">
      <c r="B20" s="18" t="s">
        <v>25</v>
      </c>
      <c r="C20" s="147">
        <v>10</v>
      </c>
      <c r="D20" s="20">
        <v>33</v>
      </c>
      <c r="E20" s="20">
        <v>117649</v>
      </c>
      <c r="F20" s="23">
        <v>117649</v>
      </c>
      <c r="G20" s="21">
        <f t="shared" si="0"/>
        <v>38824.199999999997</v>
      </c>
      <c r="H20" s="149">
        <f>'2027 год КАПВЗНОС '!E11</f>
        <v>47.9</v>
      </c>
      <c r="I20" s="150"/>
      <c r="J20" s="150">
        <v>239.70000000000002</v>
      </c>
      <c r="K20" s="151">
        <f t="shared" si="1"/>
        <v>39111.799999999996</v>
      </c>
    </row>
    <row r="21" spans="2:11" ht="18" customHeight="1" x14ac:dyDescent="0.25">
      <c r="B21" s="18" t="s">
        <v>26</v>
      </c>
      <c r="C21" s="147">
        <v>44</v>
      </c>
      <c r="D21" s="20">
        <v>33</v>
      </c>
      <c r="E21" s="148">
        <v>117649</v>
      </c>
      <c r="F21" s="21">
        <v>117649</v>
      </c>
      <c r="G21" s="21">
        <f t="shared" si="0"/>
        <v>170826.4</v>
      </c>
      <c r="H21" s="149">
        <f>'2027 год КАПВЗНОС '!E12</f>
        <v>227.79999999999998</v>
      </c>
      <c r="I21" s="150"/>
      <c r="J21" s="150">
        <v>1212.9000000000001</v>
      </c>
      <c r="K21" s="151">
        <f t="shared" si="1"/>
        <v>172267.09999999998</v>
      </c>
    </row>
    <row r="22" spans="2:11" ht="18" customHeight="1" x14ac:dyDescent="0.25">
      <c r="B22" s="18" t="s">
        <v>27</v>
      </c>
      <c r="C22" s="147">
        <v>7</v>
      </c>
      <c r="D22" s="20">
        <v>33</v>
      </c>
      <c r="E22" s="20">
        <v>117649</v>
      </c>
      <c r="F22" s="23">
        <v>117649</v>
      </c>
      <c r="G22" s="21">
        <f t="shared" si="0"/>
        <v>27177</v>
      </c>
      <c r="H22" s="149">
        <f>'2027 год КАПВЗНОС '!E13</f>
        <v>526.4</v>
      </c>
      <c r="I22" s="150"/>
      <c r="J22" s="150">
        <v>739.00000000000011</v>
      </c>
      <c r="K22" s="151">
        <f t="shared" si="1"/>
        <v>28442.400000000001</v>
      </c>
    </row>
    <row r="23" spans="2:11" ht="18" customHeight="1" x14ac:dyDescent="0.25">
      <c r="B23" s="24" t="s">
        <v>28</v>
      </c>
      <c r="C23" s="147">
        <v>5</v>
      </c>
      <c r="D23" s="20">
        <v>33</v>
      </c>
      <c r="E23" s="148">
        <v>117649</v>
      </c>
      <c r="F23" s="21">
        <v>117649</v>
      </c>
      <c r="G23" s="21">
        <f t="shared" si="0"/>
        <v>19412.099999999999</v>
      </c>
      <c r="H23" s="149">
        <f>'2027 год КАПВЗНОС '!E14</f>
        <v>286.90000000000003</v>
      </c>
      <c r="I23" s="150"/>
      <c r="J23" s="150">
        <v>343</v>
      </c>
      <c r="K23" s="151">
        <f t="shared" si="1"/>
        <v>20042</v>
      </c>
    </row>
    <row r="24" spans="2:11" ht="18" customHeight="1" x14ac:dyDescent="0.25">
      <c r="B24" s="24" t="s">
        <v>29</v>
      </c>
      <c r="C24" s="147">
        <v>43</v>
      </c>
      <c r="D24" s="20">
        <v>33</v>
      </c>
      <c r="E24" s="20">
        <v>117649</v>
      </c>
      <c r="F24" s="23">
        <v>117649</v>
      </c>
      <c r="G24" s="21">
        <f t="shared" si="0"/>
        <v>166944</v>
      </c>
      <c r="H24" s="149">
        <f>'2027 год КАПВЗНОС '!E15</f>
        <v>811.80000000000007</v>
      </c>
      <c r="I24" s="150"/>
      <c r="J24" s="150">
        <v>1072.6000000000001</v>
      </c>
      <c r="K24" s="151">
        <f t="shared" si="1"/>
        <v>168828.4</v>
      </c>
    </row>
    <row r="25" spans="2:11" ht="18" customHeight="1" x14ac:dyDescent="0.25">
      <c r="B25" s="24" t="s">
        <v>30</v>
      </c>
      <c r="C25" s="147">
        <v>33</v>
      </c>
      <c r="D25" s="20">
        <v>33</v>
      </c>
      <c r="E25" s="148">
        <v>117649</v>
      </c>
      <c r="F25" s="21">
        <v>117649</v>
      </c>
      <c r="G25" s="21">
        <f t="shared" si="0"/>
        <v>128119.8</v>
      </c>
      <c r="H25" s="149">
        <f>'2027 год КАПВЗНОС '!E16</f>
        <v>300.5</v>
      </c>
      <c r="I25" s="150"/>
      <c r="J25" s="150">
        <v>878.1</v>
      </c>
      <c r="K25" s="151">
        <f t="shared" si="1"/>
        <v>129298.40000000001</v>
      </c>
    </row>
    <row r="26" spans="2:11" ht="18" customHeight="1" x14ac:dyDescent="0.25">
      <c r="B26" s="24" t="s">
        <v>31</v>
      </c>
      <c r="C26" s="147">
        <v>7</v>
      </c>
      <c r="D26" s="20">
        <v>33</v>
      </c>
      <c r="E26" s="20">
        <v>117649</v>
      </c>
      <c r="F26" s="23">
        <v>117649</v>
      </c>
      <c r="G26" s="21">
        <f t="shared" si="0"/>
        <v>27177</v>
      </c>
      <c r="H26" s="149">
        <f>'2027 год КАПВЗНОС '!E17</f>
        <v>71.899999999999991</v>
      </c>
      <c r="I26" s="150"/>
      <c r="J26" s="150">
        <v>233.70000000000002</v>
      </c>
      <c r="K26" s="151">
        <f t="shared" si="1"/>
        <v>27482.600000000002</v>
      </c>
    </row>
    <row r="27" spans="2:11" ht="18" customHeight="1" x14ac:dyDescent="0.25">
      <c r="B27" s="24" t="s">
        <v>32</v>
      </c>
      <c r="C27" s="147">
        <v>31</v>
      </c>
      <c r="D27" s="20">
        <v>33</v>
      </c>
      <c r="E27" s="148">
        <v>117649</v>
      </c>
      <c r="F27" s="21">
        <v>117649</v>
      </c>
      <c r="G27" s="21">
        <f t="shared" si="0"/>
        <v>120355</v>
      </c>
      <c r="H27" s="149">
        <f>'2027 год КАПВЗНОС '!E18</f>
        <v>453.70000000000005</v>
      </c>
      <c r="I27" s="150"/>
      <c r="J27" s="150">
        <v>958.30000000000007</v>
      </c>
      <c r="K27" s="151">
        <f t="shared" si="1"/>
        <v>121767</v>
      </c>
    </row>
    <row r="28" spans="2:11" ht="18" customHeight="1" x14ac:dyDescent="0.25">
      <c r="B28" s="24" t="s">
        <v>33</v>
      </c>
      <c r="C28" s="147">
        <v>0</v>
      </c>
      <c r="D28" s="20">
        <v>33</v>
      </c>
      <c r="E28" s="20">
        <v>117649</v>
      </c>
      <c r="F28" s="23">
        <v>117649</v>
      </c>
      <c r="G28" s="21">
        <f t="shared" si="0"/>
        <v>0</v>
      </c>
      <c r="H28" s="149">
        <f>'2027 год КАПВЗНОС '!E19</f>
        <v>853.7</v>
      </c>
      <c r="I28" s="150"/>
      <c r="J28" s="150">
        <v>27.1</v>
      </c>
      <c r="K28" s="151">
        <f t="shared" si="1"/>
        <v>880.80000000000007</v>
      </c>
    </row>
    <row r="29" spans="2:11" ht="18" customHeight="1" x14ac:dyDescent="0.25">
      <c r="B29" s="24" t="s">
        <v>34</v>
      </c>
      <c r="C29" s="147">
        <v>5</v>
      </c>
      <c r="D29" s="20">
        <v>33</v>
      </c>
      <c r="E29" s="148">
        <v>117649</v>
      </c>
      <c r="F29" s="21">
        <v>117649</v>
      </c>
      <c r="G29" s="21">
        <f t="shared" si="0"/>
        <v>19412.099999999999</v>
      </c>
      <c r="H29" s="149">
        <f>'2027 год КАПВЗНОС '!E20</f>
        <v>819.6</v>
      </c>
      <c r="I29" s="150"/>
      <c r="J29" s="150">
        <v>894.50000000000011</v>
      </c>
      <c r="K29" s="151">
        <f t="shared" si="1"/>
        <v>21126.199999999997</v>
      </c>
    </row>
    <row r="30" spans="2:11" ht="18" customHeight="1" x14ac:dyDescent="0.25">
      <c r="B30" s="24" t="s">
        <v>35</v>
      </c>
      <c r="C30" s="147">
        <v>0</v>
      </c>
      <c r="D30" s="20">
        <v>33</v>
      </c>
      <c r="E30" s="20">
        <v>117649</v>
      </c>
      <c r="F30" s="23">
        <v>117649</v>
      </c>
      <c r="G30" s="21">
        <f t="shared" si="0"/>
        <v>0</v>
      </c>
      <c r="H30" s="149">
        <f>'2027 год КАПВЗНОС '!E21</f>
        <v>0</v>
      </c>
      <c r="I30" s="150"/>
      <c r="J30" s="150">
        <v>36.1</v>
      </c>
      <c r="K30" s="151">
        <f t="shared" si="1"/>
        <v>36.1</v>
      </c>
    </row>
    <row r="31" spans="2:11" ht="18" customHeight="1" x14ac:dyDescent="0.25">
      <c r="B31" s="24" t="s">
        <v>36</v>
      </c>
      <c r="C31" s="147">
        <v>15</v>
      </c>
      <c r="D31" s="20">
        <v>33</v>
      </c>
      <c r="E31" s="148">
        <v>117649</v>
      </c>
      <c r="F31" s="21">
        <v>117649</v>
      </c>
      <c r="G31" s="21">
        <f t="shared" si="0"/>
        <v>58236.299999999996</v>
      </c>
      <c r="H31" s="149">
        <f>'2027 год КАПВЗНОС '!E22</f>
        <v>111.69999999999999</v>
      </c>
      <c r="I31" s="150"/>
      <c r="J31" s="150">
        <v>661.7</v>
      </c>
      <c r="K31" s="151">
        <f t="shared" si="1"/>
        <v>59009.69999999999</v>
      </c>
    </row>
    <row r="32" spans="2:11" ht="18" customHeight="1" x14ac:dyDescent="0.25">
      <c r="B32" s="24" t="s">
        <v>37</v>
      </c>
      <c r="C32" s="147">
        <v>53</v>
      </c>
      <c r="D32" s="20">
        <v>33</v>
      </c>
      <c r="E32" s="20">
        <v>117649</v>
      </c>
      <c r="F32" s="23">
        <v>117649</v>
      </c>
      <c r="G32" s="21">
        <f t="shared" si="0"/>
        <v>205768.2</v>
      </c>
      <c r="H32" s="149">
        <f>'2027 год КАПВЗНОС '!E23</f>
        <v>1098.1999999999998</v>
      </c>
      <c r="I32" s="150"/>
      <c r="J32" s="150">
        <v>1651.8000000000002</v>
      </c>
      <c r="K32" s="151">
        <f t="shared" si="1"/>
        <v>208518.2</v>
      </c>
    </row>
    <row r="33" spans="2:11" ht="18" customHeight="1" x14ac:dyDescent="0.25">
      <c r="B33" s="24" t="s">
        <v>38</v>
      </c>
      <c r="C33" s="147">
        <v>78</v>
      </c>
      <c r="D33" s="20">
        <v>33</v>
      </c>
      <c r="E33" s="148">
        <v>117649</v>
      </c>
      <c r="F33" s="21">
        <v>141179</v>
      </c>
      <c r="G33" s="21">
        <f t="shared" si="0"/>
        <v>363394.8</v>
      </c>
      <c r="H33" s="149">
        <f>'2027 год КАПВЗНОС '!E24</f>
        <v>700.30000000000007</v>
      </c>
      <c r="I33" s="150"/>
      <c r="J33" s="150">
        <v>2556.2000000000003</v>
      </c>
      <c r="K33" s="151">
        <f t="shared" si="1"/>
        <v>366651.3</v>
      </c>
    </row>
    <row r="34" spans="2:11" ht="18" customHeight="1" x14ac:dyDescent="0.25">
      <c r="B34" s="24" t="s">
        <v>39</v>
      </c>
      <c r="C34" s="147">
        <v>14</v>
      </c>
      <c r="D34" s="20">
        <v>33</v>
      </c>
      <c r="E34" s="20">
        <v>117649</v>
      </c>
      <c r="F34" s="149">
        <v>117649</v>
      </c>
      <c r="G34" s="21">
        <f t="shared" si="0"/>
        <v>54353.9</v>
      </c>
      <c r="H34" s="149">
        <f>'2027 год КАПВЗНОС '!E25</f>
        <v>181</v>
      </c>
      <c r="I34" s="150"/>
      <c r="J34" s="150">
        <v>620.6</v>
      </c>
      <c r="K34" s="151">
        <f t="shared" si="1"/>
        <v>55155.5</v>
      </c>
    </row>
    <row r="35" spans="2:11" ht="18" customHeight="1" x14ac:dyDescent="0.25">
      <c r="B35" s="24" t="s">
        <v>40</v>
      </c>
      <c r="C35" s="147">
        <v>6</v>
      </c>
      <c r="D35" s="20">
        <v>33</v>
      </c>
      <c r="E35" s="148">
        <v>117649</v>
      </c>
      <c r="F35" s="21">
        <v>117649</v>
      </c>
      <c r="G35" s="21">
        <f t="shared" si="0"/>
        <v>23294.6</v>
      </c>
      <c r="H35" s="149">
        <f>'2027 год КАПВЗНОС '!E26</f>
        <v>51.1</v>
      </c>
      <c r="I35" s="150"/>
      <c r="J35" s="150">
        <v>237.70000000000002</v>
      </c>
      <c r="K35" s="151">
        <f t="shared" si="1"/>
        <v>23583.399999999998</v>
      </c>
    </row>
    <row r="36" spans="2:11" ht="18" customHeight="1" x14ac:dyDescent="0.25">
      <c r="B36" s="24" t="s">
        <v>41</v>
      </c>
      <c r="C36" s="147">
        <v>3</v>
      </c>
      <c r="D36" s="20">
        <v>33</v>
      </c>
      <c r="E36" s="20">
        <v>117649</v>
      </c>
      <c r="F36" s="149">
        <v>117649</v>
      </c>
      <c r="G36" s="21">
        <f t="shared" si="0"/>
        <v>11647.300000000001</v>
      </c>
      <c r="H36" s="149">
        <f>'2027 год КАПВЗНОС '!E27</f>
        <v>632.20000000000005</v>
      </c>
      <c r="I36" s="150"/>
      <c r="J36" s="150">
        <v>352</v>
      </c>
      <c r="K36" s="151">
        <f t="shared" si="1"/>
        <v>12631.500000000002</v>
      </c>
    </row>
    <row r="37" spans="2:11" ht="18" customHeight="1" x14ac:dyDescent="0.25">
      <c r="B37" s="24" t="s">
        <v>42</v>
      </c>
      <c r="C37" s="147">
        <v>2</v>
      </c>
      <c r="D37" s="20">
        <v>33</v>
      </c>
      <c r="E37" s="148">
        <v>117649</v>
      </c>
      <c r="F37" s="21">
        <v>117649</v>
      </c>
      <c r="G37" s="21">
        <f t="shared" si="0"/>
        <v>7764.9000000000005</v>
      </c>
      <c r="H37" s="149">
        <f>'2027 год КАПВЗНОС '!E28</f>
        <v>1036.6999999999998</v>
      </c>
      <c r="I37" s="150"/>
      <c r="J37" s="150">
        <v>361</v>
      </c>
      <c r="K37" s="151">
        <f t="shared" si="1"/>
        <v>9162.6</v>
      </c>
    </row>
    <row r="38" spans="2:11" ht="18" customHeight="1" x14ac:dyDescent="0.25">
      <c r="B38" s="24" t="s">
        <v>43</v>
      </c>
      <c r="C38" s="147">
        <v>13</v>
      </c>
      <c r="D38" s="20">
        <v>33</v>
      </c>
      <c r="E38" s="20">
        <v>117649</v>
      </c>
      <c r="F38" s="149">
        <v>117649</v>
      </c>
      <c r="G38" s="21">
        <f t="shared" si="0"/>
        <v>50471.5</v>
      </c>
      <c r="H38" s="149">
        <f>'2027 год КАПВЗНОС '!E29</f>
        <v>869.2</v>
      </c>
      <c r="I38" s="150"/>
      <c r="J38" s="150">
        <v>1385.7</v>
      </c>
      <c r="K38" s="151">
        <f t="shared" si="1"/>
        <v>52726.399999999994</v>
      </c>
    </row>
    <row r="39" spans="2:11" ht="18" customHeight="1" x14ac:dyDescent="0.25">
      <c r="B39" s="24" t="s">
        <v>44</v>
      </c>
      <c r="C39" s="147">
        <v>21</v>
      </c>
      <c r="D39" s="20">
        <v>33</v>
      </c>
      <c r="E39" s="148">
        <v>117649</v>
      </c>
      <c r="F39" s="21">
        <v>117649</v>
      </c>
      <c r="G39" s="21">
        <f t="shared" si="0"/>
        <v>81530.8</v>
      </c>
      <c r="H39" s="149">
        <f>'2027 год КАПВЗНОС '!E30</f>
        <v>169.5</v>
      </c>
      <c r="I39" s="150"/>
      <c r="J39" s="150">
        <v>529.30000000000007</v>
      </c>
      <c r="K39" s="151">
        <f t="shared" si="1"/>
        <v>82229.600000000006</v>
      </c>
    </row>
    <row r="40" spans="2:11" ht="18" customHeight="1" x14ac:dyDescent="0.25">
      <c r="B40" s="24" t="s">
        <v>45</v>
      </c>
      <c r="C40" s="147">
        <v>12</v>
      </c>
      <c r="D40" s="20">
        <v>33</v>
      </c>
      <c r="E40" s="20">
        <v>117649</v>
      </c>
      <c r="F40" s="149">
        <v>117649</v>
      </c>
      <c r="G40" s="21">
        <f t="shared" si="0"/>
        <v>46589.1</v>
      </c>
      <c r="H40" s="149">
        <f>'2027 год КАПВЗНОС '!E31</f>
        <v>52.2</v>
      </c>
      <c r="I40" s="150"/>
      <c r="J40" s="150">
        <v>321.90000000000003</v>
      </c>
      <c r="K40" s="151">
        <f t="shared" si="1"/>
        <v>46963.199999999997</v>
      </c>
    </row>
    <row r="41" spans="2:11" ht="18" customHeight="1" x14ac:dyDescent="0.25">
      <c r="B41" s="24" t="s">
        <v>46</v>
      </c>
      <c r="C41" s="147">
        <v>0</v>
      </c>
      <c r="D41" s="20">
        <v>33</v>
      </c>
      <c r="E41" s="148">
        <v>117649</v>
      </c>
      <c r="F41" s="21">
        <v>117649</v>
      </c>
      <c r="G41" s="21">
        <f t="shared" si="0"/>
        <v>0</v>
      </c>
      <c r="H41" s="149">
        <f>'2027 год КАПВЗНОС '!E32</f>
        <v>995.6</v>
      </c>
      <c r="I41" s="150"/>
      <c r="J41" s="150">
        <v>487.40000000000003</v>
      </c>
      <c r="K41" s="151">
        <f t="shared" si="1"/>
        <v>1483</v>
      </c>
    </row>
    <row r="42" spans="2:11" ht="18" customHeight="1" x14ac:dyDescent="0.25">
      <c r="B42" s="24" t="s">
        <v>47</v>
      </c>
      <c r="C42" s="147">
        <v>30</v>
      </c>
      <c r="D42" s="20">
        <v>33</v>
      </c>
      <c r="E42" s="20">
        <v>117649</v>
      </c>
      <c r="F42" s="149">
        <v>117649</v>
      </c>
      <c r="G42" s="21">
        <f t="shared" si="0"/>
        <v>116472.6</v>
      </c>
      <c r="H42" s="152">
        <f>'2027 год КАПВЗНОС '!E33</f>
        <v>1780.3</v>
      </c>
      <c r="I42" s="150"/>
      <c r="J42" s="150">
        <v>1386.5</v>
      </c>
      <c r="K42" s="151">
        <f t="shared" si="1"/>
        <v>119639.40000000001</v>
      </c>
    </row>
    <row r="43" spans="2:11" ht="18" customHeight="1" x14ac:dyDescent="0.25">
      <c r="B43" s="24" t="s">
        <v>48</v>
      </c>
      <c r="C43" s="147">
        <v>16</v>
      </c>
      <c r="D43" s="20">
        <v>33</v>
      </c>
      <c r="E43" s="148">
        <v>117649</v>
      </c>
      <c r="F43" s="21">
        <v>117649</v>
      </c>
      <c r="G43" s="149">
        <f t="shared" si="0"/>
        <v>62118.7</v>
      </c>
      <c r="H43" s="150">
        <f>'2027 год КАПВЗНОС '!E34</f>
        <v>74.599999999999994</v>
      </c>
      <c r="I43" s="150"/>
      <c r="J43" s="150">
        <v>513.30000000000007</v>
      </c>
      <c r="K43" s="151">
        <f t="shared" si="1"/>
        <v>62706.6</v>
      </c>
    </row>
    <row r="44" spans="2:11" ht="18" customHeight="1" x14ac:dyDescent="0.25">
      <c r="B44" s="24" t="s">
        <v>49</v>
      </c>
      <c r="C44" s="147">
        <v>6</v>
      </c>
      <c r="D44" s="20">
        <v>33</v>
      </c>
      <c r="E44" s="20">
        <v>117649</v>
      </c>
      <c r="F44" s="149">
        <v>117649</v>
      </c>
      <c r="G44" s="149">
        <f t="shared" si="0"/>
        <v>23294.6</v>
      </c>
      <c r="H44" s="150">
        <f>'2027 год КАПВЗНОС '!E35</f>
        <v>233.5</v>
      </c>
      <c r="I44" s="150"/>
      <c r="J44" s="150">
        <v>219.70000000000002</v>
      </c>
      <c r="K44" s="151">
        <f t="shared" si="1"/>
        <v>23747.8</v>
      </c>
    </row>
    <row r="45" spans="2:11" ht="18" customHeight="1" x14ac:dyDescent="0.25">
      <c r="B45" s="24" t="s">
        <v>50</v>
      </c>
      <c r="C45" s="153">
        <v>15</v>
      </c>
      <c r="D45" s="31">
        <v>33</v>
      </c>
      <c r="E45" s="38">
        <v>117649</v>
      </c>
      <c r="F45" s="21">
        <v>141179</v>
      </c>
      <c r="G45" s="149">
        <f t="shared" si="0"/>
        <v>69883.700000000012</v>
      </c>
      <c r="H45" s="150">
        <f>'2027 год КАПВЗНОС '!E36</f>
        <v>64.899999999999991</v>
      </c>
      <c r="I45" s="150"/>
      <c r="J45" s="150">
        <v>697.80000000000007</v>
      </c>
      <c r="K45" s="151">
        <f t="shared" si="1"/>
        <v>70646.400000000009</v>
      </c>
    </row>
    <row r="46" spans="2:11" ht="18" customHeight="1" x14ac:dyDescent="0.25">
      <c r="B46" s="29" t="s">
        <v>51</v>
      </c>
      <c r="C46" s="153">
        <v>52</v>
      </c>
      <c r="D46" s="31">
        <v>33</v>
      </c>
      <c r="E46" s="31">
        <v>117649</v>
      </c>
      <c r="F46" s="149">
        <v>141179</v>
      </c>
      <c r="G46" s="149">
        <f t="shared" si="0"/>
        <v>242263.2</v>
      </c>
      <c r="H46" s="150">
        <f>'2027 год КАПВЗНОС '!E37</f>
        <v>14.1</v>
      </c>
      <c r="I46" s="150"/>
      <c r="J46" s="150">
        <v>1550.7</v>
      </c>
      <c r="K46" s="151">
        <f t="shared" si="1"/>
        <v>243828.00000000003</v>
      </c>
    </row>
    <row r="47" spans="2:11" ht="18" customHeight="1" x14ac:dyDescent="0.25">
      <c r="B47" s="29" t="s">
        <v>52</v>
      </c>
      <c r="C47" s="153">
        <v>3</v>
      </c>
      <c r="D47" s="31">
        <v>33</v>
      </c>
      <c r="E47" s="38">
        <v>117649</v>
      </c>
      <c r="F47" s="21">
        <v>141179</v>
      </c>
      <c r="G47" s="149">
        <f t="shared" si="0"/>
        <v>13976.800000000001</v>
      </c>
      <c r="H47" s="150">
        <f>'2027 год КАПВЗНОС '!E38</f>
        <v>16.3</v>
      </c>
      <c r="I47" s="150"/>
      <c r="J47" s="150">
        <v>69.300000000000011</v>
      </c>
      <c r="K47" s="151">
        <f t="shared" si="1"/>
        <v>14062.4</v>
      </c>
    </row>
    <row r="48" spans="2:11" ht="18" customHeight="1" x14ac:dyDescent="0.25">
      <c r="B48" s="29" t="s">
        <v>53</v>
      </c>
      <c r="C48" s="153">
        <v>14</v>
      </c>
      <c r="D48" s="31">
        <v>33</v>
      </c>
      <c r="E48" s="31">
        <v>117649</v>
      </c>
      <c r="F48" s="149">
        <v>141179</v>
      </c>
      <c r="G48" s="149">
        <f t="shared" si="0"/>
        <v>65224.7</v>
      </c>
      <c r="H48" s="150">
        <f>'2027 год КАПВЗНОС '!E39</f>
        <v>594.9</v>
      </c>
      <c r="I48" s="150"/>
      <c r="J48" s="150">
        <v>692.7</v>
      </c>
      <c r="K48" s="151">
        <f t="shared" si="1"/>
        <v>66512.299999999988</v>
      </c>
    </row>
    <row r="49" spans="2:11" s="154" customFormat="1" ht="18" customHeight="1" x14ac:dyDescent="0.25">
      <c r="B49" s="34" t="s">
        <v>54</v>
      </c>
      <c r="C49" s="155">
        <f>SUM(C15:C48)</f>
        <v>597</v>
      </c>
      <c r="D49" s="156"/>
      <c r="E49" s="38"/>
      <c r="F49" s="36"/>
      <c r="G49" s="42">
        <f>SUM(G15:G48)</f>
        <v>2443596.2000000007</v>
      </c>
      <c r="H49" s="151">
        <f>SUM(H15:H48)</f>
        <v>14978.500000000002</v>
      </c>
      <c r="I49" s="151">
        <f>SUM(I15:I48)</f>
        <v>0</v>
      </c>
      <c r="J49" s="151">
        <v>23138.100000000006</v>
      </c>
      <c r="K49" s="151">
        <f>SUM(K15:K48)</f>
        <v>2481712.7999999998</v>
      </c>
    </row>
    <row r="50" spans="2:11" ht="18" customHeight="1" x14ac:dyDescent="0.25">
      <c r="B50" s="29" t="s">
        <v>55</v>
      </c>
      <c r="C50" s="153">
        <v>324</v>
      </c>
      <c r="D50" s="31">
        <v>33</v>
      </c>
      <c r="E50" s="157">
        <v>117649</v>
      </c>
      <c r="F50" s="23">
        <v>164709</v>
      </c>
      <c r="G50" s="149">
        <f>ROUNDUP((C50*D50*F50)/1000,1)</f>
        <v>1761068.7000000002</v>
      </c>
      <c r="H50" s="150">
        <f>'2027 год КАПВЗНОС '!E41</f>
        <v>8921.3000000000011</v>
      </c>
      <c r="I50" s="150">
        <f>'2027 Софинан   '!H15</f>
        <v>125379.19999999995</v>
      </c>
      <c r="J50" s="150">
        <v>16278.900000000001</v>
      </c>
      <c r="K50" s="151">
        <f>G50+H50+I50+J50</f>
        <v>1911648.1</v>
      </c>
    </row>
    <row r="51" spans="2:11" s="154" customFormat="1" ht="17.25" customHeight="1" x14ac:dyDescent="0.2">
      <c r="B51" s="39" t="s">
        <v>56</v>
      </c>
      <c r="C51" s="35">
        <f>C49+C50</f>
        <v>921</v>
      </c>
      <c r="D51" s="35"/>
      <c r="E51" s="35"/>
      <c r="F51" s="35"/>
      <c r="G51" s="22">
        <f>G50+G49</f>
        <v>4204664.9000000004</v>
      </c>
      <c r="H51" s="158">
        <f>H50+H49</f>
        <v>23899.800000000003</v>
      </c>
      <c r="I51" s="151">
        <f>I50+I49</f>
        <v>125379.19999999995</v>
      </c>
      <c r="J51" s="151">
        <v>39417.000000000007</v>
      </c>
      <c r="K51" s="151">
        <f>K50+K49</f>
        <v>4393360.9000000004</v>
      </c>
    </row>
    <row r="52" spans="2:11" s="154" customFormat="1" ht="17.25" customHeight="1" x14ac:dyDescent="0.2">
      <c r="B52" s="40"/>
      <c r="C52" s="41"/>
      <c r="D52" s="41"/>
      <c r="E52" s="41"/>
      <c r="F52" s="41"/>
      <c r="G52" s="42"/>
      <c r="H52" s="42"/>
      <c r="I52" s="42"/>
      <c r="J52" s="42"/>
      <c r="K52" s="42"/>
    </row>
    <row r="53" spans="2:11" s="154" customFormat="1" ht="17.25" customHeight="1" x14ac:dyDescent="0.2">
      <c r="B53" s="58"/>
      <c r="C53" s="58"/>
      <c r="D53" s="58"/>
      <c r="E53" s="58"/>
      <c r="F53" s="58"/>
      <c r="G53" s="159"/>
      <c r="H53" s="58"/>
      <c r="I53" s="58"/>
      <c r="J53" s="58"/>
      <c r="K53" s="42"/>
    </row>
    <row r="54" spans="2:11" ht="15.75" customHeight="1" x14ac:dyDescent="0.3">
      <c r="B54" s="46" t="s">
        <v>57</v>
      </c>
      <c r="C54" s="127"/>
      <c r="D54" s="127"/>
      <c r="E54" s="127"/>
      <c r="F54" s="46" t="s">
        <v>58</v>
      </c>
      <c r="G54" s="127"/>
      <c r="H54" s="127"/>
      <c r="I54" s="127"/>
      <c r="J54" s="127"/>
      <c r="K54" s="160"/>
    </row>
    <row r="55" spans="2:11" ht="18.75" x14ac:dyDescent="0.3">
      <c r="B55" s="127"/>
      <c r="C55" s="127"/>
      <c r="D55" s="137" t="s">
        <v>59</v>
      </c>
      <c r="E55" s="161"/>
      <c r="F55" s="46"/>
      <c r="G55" s="127"/>
      <c r="H55" s="127"/>
      <c r="I55" s="127"/>
      <c r="J55" s="127"/>
      <c r="K55" s="160"/>
    </row>
    <row r="56" spans="2:11" s="126" customFormat="1" x14ac:dyDescent="0.2">
      <c r="B56" s="58"/>
      <c r="C56" s="58"/>
      <c r="D56" s="58"/>
      <c r="E56" s="58"/>
      <c r="F56" s="58"/>
      <c r="G56" s="58"/>
      <c r="H56" s="58"/>
      <c r="I56" s="58"/>
      <c r="J56" s="58"/>
      <c r="K56" s="143"/>
    </row>
    <row r="57" spans="2:11" s="126" customFormat="1" ht="20.25" customHeight="1" x14ac:dyDescent="0.2">
      <c r="B57" s="58"/>
      <c r="C57" s="58"/>
      <c r="D57" s="58"/>
      <c r="E57" s="58"/>
      <c r="F57" s="58"/>
      <c r="G57" s="58"/>
      <c r="H57" s="58"/>
      <c r="I57" s="58"/>
      <c r="J57" s="58"/>
      <c r="K57" s="143"/>
    </row>
  </sheetData>
  <mergeCells count="13">
    <mergeCell ref="G11:K11"/>
    <mergeCell ref="G12:I12"/>
    <mergeCell ref="K12:K13"/>
    <mergeCell ref="B11:B13"/>
    <mergeCell ref="C11:C13"/>
    <mergeCell ref="D11:D13"/>
    <mergeCell ref="E11:E13"/>
    <mergeCell ref="F11:F13"/>
    <mergeCell ref="B1:K1"/>
    <mergeCell ref="B4:K4"/>
    <mergeCell ref="B5:K5"/>
    <mergeCell ref="B6:K6"/>
    <mergeCell ref="B7:K7"/>
  </mergeCells>
  <pageMargins left="0.78740157480314954" right="0" top="0" bottom="0" header="0.51181102362204722" footer="0.39370078740157477"/>
  <pageSetup paperSize="9" scale="4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2:E53"/>
  <sheetViews>
    <sheetView topLeftCell="A22" workbookViewId="0">
      <selection activeCell="A6" sqref="A6:A41"/>
    </sheetView>
  </sheetViews>
  <sheetFormatPr defaultRowHeight="12.75" x14ac:dyDescent="0.2"/>
  <cols>
    <col min="1" max="1" width="22.28515625" customWidth="1"/>
    <col min="2" max="2" width="25.85546875" customWidth="1"/>
    <col min="3" max="3" width="39.28515625" customWidth="1"/>
    <col min="4" max="4" width="33.140625" style="58" customWidth="1"/>
    <col min="5" max="5" width="18.5703125" customWidth="1"/>
    <col min="7" max="7" width="11.5703125" bestFit="1" customWidth="1"/>
    <col min="257" max="257" width="22.28515625" customWidth="1"/>
    <col min="258" max="258" width="25.85546875" customWidth="1"/>
    <col min="259" max="259" width="39.28515625" customWidth="1"/>
    <col min="260" max="260" width="33.140625" customWidth="1"/>
    <col min="261" max="261" width="18.5703125" customWidth="1"/>
    <col min="513" max="513" width="22.28515625" customWidth="1"/>
    <col min="514" max="514" width="25.85546875" customWidth="1"/>
    <col min="515" max="515" width="39.28515625" customWidth="1"/>
    <col min="516" max="516" width="33.140625" customWidth="1"/>
    <col min="517" max="517" width="18.5703125" customWidth="1"/>
    <col min="769" max="769" width="22.28515625" customWidth="1"/>
    <col min="770" max="770" width="25.85546875" customWidth="1"/>
    <col min="771" max="771" width="39.28515625" customWidth="1"/>
    <col min="772" max="772" width="33.140625" customWidth="1"/>
    <col min="773" max="773" width="18.5703125" customWidth="1"/>
    <col min="1025" max="1025" width="22.28515625" customWidth="1"/>
    <col min="1026" max="1026" width="25.85546875" customWidth="1"/>
    <col min="1027" max="1027" width="39.28515625" customWidth="1"/>
    <col min="1028" max="1028" width="33.140625" customWidth="1"/>
    <col min="1029" max="1029" width="18.5703125" customWidth="1"/>
    <col min="1281" max="1281" width="22.28515625" customWidth="1"/>
    <col min="1282" max="1282" width="25.85546875" customWidth="1"/>
    <col min="1283" max="1283" width="39.28515625" customWidth="1"/>
    <col min="1284" max="1284" width="33.140625" customWidth="1"/>
    <col min="1285" max="1285" width="18.5703125" customWidth="1"/>
    <col min="1537" max="1537" width="22.28515625" customWidth="1"/>
    <col min="1538" max="1538" width="25.85546875" customWidth="1"/>
    <col min="1539" max="1539" width="39.28515625" customWidth="1"/>
    <col min="1540" max="1540" width="33.140625" customWidth="1"/>
    <col min="1541" max="1541" width="18.5703125" customWidth="1"/>
    <col min="1793" max="1793" width="22.28515625" customWidth="1"/>
    <col min="1794" max="1794" width="25.85546875" customWidth="1"/>
    <col min="1795" max="1795" width="39.28515625" customWidth="1"/>
    <col min="1796" max="1796" width="33.140625" customWidth="1"/>
    <col min="1797" max="1797" width="18.5703125" customWidth="1"/>
    <col min="2049" max="2049" width="22.28515625" customWidth="1"/>
    <col min="2050" max="2050" width="25.85546875" customWidth="1"/>
    <col min="2051" max="2051" width="39.28515625" customWidth="1"/>
    <col min="2052" max="2052" width="33.140625" customWidth="1"/>
    <col min="2053" max="2053" width="18.5703125" customWidth="1"/>
    <col min="2305" max="2305" width="22.28515625" customWidth="1"/>
    <col min="2306" max="2306" width="25.85546875" customWidth="1"/>
    <col min="2307" max="2307" width="39.28515625" customWidth="1"/>
    <col min="2308" max="2308" width="33.140625" customWidth="1"/>
    <col min="2309" max="2309" width="18.5703125" customWidth="1"/>
    <col min="2561" max="2561" width="22.28515625" customWidth="1"/>
    <col min="2562" max="2562" width="25.85546875" customWidth="1"/>
    <col min="2563" max="2563" width="39.28515625" customWidth="1"/>
    <col min="2564" max="2564" width="33.140625" customWidth="1"/>
    <col min="2565" max="2565" width="18.5703125" customWidth="1"/>
    <col min="2817" max="2817" width="22.28515625" customWidth="1"/>
    <col min="2818" max="2818" width="25.85546875" customWidth="1"/>
    <col min="2819" max="2819" width="39.28515625" customWidth="1"/>
    <col min="2820" max="2820" width="33.140625" customWidth="1"/>
    <col min="2821" max="2821" width="18.5703125" customWidth="1"/>
    <col min="3073" max="3073" width="22.28515625" customWidth="1"/>
    <col min="3074" max="3074" width="25.85546875" customWidth="1"/>
    <col min="3075" max="3075" width="39.28515625" customWidth="1"/>
    <col min="3076" max="3076" width="33.140625" customWidth="1"/>
    <col min="3077" max="3077" width="18.5703125" customWidth="1"/>
    <col min="3329" max="3329" width="22.28515625" customWidth="1"/>
    <col min="3330" max="3330" width="25.85546875" customWidth="1"/>
    <col min="3331" max="3331" width="39.28515625" customWidth="1"/>
    <col min="3332" max="3332" width="33.140625" customWidth="1"/>
    <col min="3333" max="3333" width="18.5703125" customWidth="1"/>
    <col min="3585" max="3585" width="22.28515625" customWidth="1"/>
    <col min="3586" max="3586" width="25.85546875" customWidth="1"/>
    <col min="3587" max="3587" width="39.28515625" customWidth="1"/>
    <col min="3588" max="3588" width="33.140625" customWidth="1"/>
    <col min="3589" max="3589" width="18.5703125" customWidth="1"/>
    <col min="3841" max="3841" width="22.28515625" customWidth="1"/>
    <col min="3842" max="3842" width="25.85546875" customWidth="1"/>
    <col min="3843" max="3843" width="39.28515625" customWidth="1"/>
    <col min="3844" max="3844" width="33.140625" customWidth="1"/>
    <col min="3845" max="3845" width="18.5703125" customWidth="1"/>
    <col min="4097" max="4097" width="22.28515625" customWidth="1"/>
    <col min="4098" max="4098" width="25.85546875" customWidth="1"/>
    <col min="4099" max="4099" width="39.28515625" customWidth="1"/>
    <col min="4100" max="4100" width="33.140625" customWidth="1"/>
    <col min="4101" max="4101" width="18.5703125" customWidth="1"/>
    <col min="4353" max="4353" width="22.28515625" customWidth="1"/>
    <col min="4354" max="4354" width="25.85546875" customWidth="1"/>
    <col min="4355" max="4355" width="39.28515625" customWidth="1"/>
    <col min="4356" max="4356" width="33.140625" customWidth="1"/>
    <col min="4357" max="4357" width="18.5703125" customWidth="1"/>
    <col min="4609" max="4609" width="22.28515625" customWidth="1"/>
    <col min="4610" max="4610" width="25.85546875" customWidth="1"/>
    <col min="4611" max="4611" width="39.28515625" customWidth="1"/>
    <col min="4612" max="4612" width="33.140625" customWidth="1"/>
    <col min="4613" max="4613" width="18.5703125" customWidth="1"/>
    <col min="4865" max="4865" width="22.28515625" customWidth="1"/>
    <col min="4866" max="4866" width="25.85546875" customWidth="1"/>
    <col min="4867" max="4867" width="39.28515625" customWidth="1"/>
    <col min="4868" max="4868" width="33.140625" customWidth="1"/>
    <col min="4869" max="4869" width="18.5703125" customWidth="1"/>
    <col min="5121" max="5121" width="22.28515625" customWidth="1"/>
    <col min="5122" max="5122" width="25.85546875" customWidth="1"/>
    <col min="5123" max="5123" width="39.28515625" customWidth="1"/>
    <col min="5124" max="5124" width="33.140625" customWidth="1"/>
    <col min="5125" max="5125" width="18.5703125" customWidth="1"/>
    <col min="5377" max="5377" width="22.28515625" customWidth="1"/>
    <col min="5378" max="5378" width="25.85546875" customWidth="1"/>
    <col min="5379" max="5379" width="39.28515625" customWidth="1"/>
    <col min="5380" max="5380" width="33.140625" customWidth="1"/>
    <col min="5381" max="5381" width="18.5703125" customWidth="1"/>
    <col min="5633" max="5633" width="22.28515625" customWidth="1"/>
    <col min="5634" max="5634" width="25.85546875" customWidth="1"/>
    <col min="5635" max="5635" width="39.28515625" customWidth="1"/>
    <col min="5636" max="5636" width="33.140625" customWidth="1"/>
    <col min="5637" max="5637" width="18.5703125" customWidth="1"/>
    <col min="5889" max="5889" width="22.28515625" customWidth="1"/>
    <col min="5890" max="5890" width="25.85546875" customWidth="1"/>
    <col min="5891" max="5891" width="39.28515625" customWidth="1"/>
    <col min="5892" max="5892" width="33.140625" customWidth="1"/>
    <col min="5893" max="5893" width="18.5703125" customWidth="1"/>
    <col min="6145" max="6145" width="22.28515625" customWidth="1"/>
    <col min="6146" max="6146" width="25.85546875" customWidth="1"/>
    <col min="6147" max="6147" width="39.28515625" customWidth="1"/>
    <col min="6148" max="6148" width="33.140625" customWidth="1"/>
    <col min="6149" max="6149" width="18.5703125" customWidth="1"/>
    <col min="6401" max="6401" width="22.28515625" customWidth="1"/>
    <col min="6402" max="6402" width="25.85546875" customWidth="1"/>
    <col min="6403" max="6403" width="39.28515625" customWidth="1"/>
    <col min="6404" max="6404" width="33.140625" customWidth="1"/>
    <col min="6405" max="6405" width="18.5703125" customWidth="1"/>
    <col min="6657" max="6657" width="22.28515625" customWidth="1"/>
    <col min="6658" max="6658" width="25.85546875" customWidth="1"/>
    <col min="6659" max="6659" width="39.28515625" customWidth="1"/>
    <col min="6660" max="6660" width="33.140625" customWidth="1"/>
    <col min="6661" max="6661" width="18.5703125" customWidth="1"/>
    <col min="6913" max="6913" width="22.28515625" customWidth="1"/>
    <col min="6914" max="6914" width="25.85546875" customWidth="1"/>
    <col min="6915" max="6915" width="39.28515625" customWidth="1"/>
    <col min="6916" max="6916" width="33.140625" customWidth="1"/>
    <col min="6917" max="6917" width="18.5703125" customWidth="1"/>
    <col min="7169" max="7169" width="22.28515625" customWidth="1"/>
    <col min="7170" max="7170" width="25.85546875" customWidth="1"/>
    <col min="7171" max="7171" width="39.28515625" customWidth="1"/>
    <col min="7172" max="7172" width="33.140625" customWidth="1"/>
    <col min="7173" max="7173" width="18.5703125" customWidth="1"/>
    <col min="7425" max="7425" width="22.28515625" customWidth="1"/>
    <col min="7426" max="7426" width="25.85546875" customWidth="1"/>
    <col min="7427" max="7427" width="39.28515625" customWidth="1"/>
    <col min="7428" max="7428" width="33.140625" customWidth="1"/>
    <col min="7429" max="7429" width="18.5703125" customWidth="1"/>
    <col min="7681" max="7681" width="22.28515625" customWidth="1"/>
    <col min="7682" max="7682" width="25.85546875" customWidth="1"/>
    <col min="7683" max="7683" width="39.28515625" customWidth="1"/>
    <col min="7684" max="7684" width="33.140625" customWidth="1"/>
    <col min="7685" max="7685" width="18.5703125" customWidth="1"/>
    <col min="7937" max="7937" width="22.28515625" customWidth="1"/>
    <col min="7938" max="7938" width="25.85546875" customWidth="1"/>
    <col min="7939" max="7939" width="39.28515625" customWidth="1"/>
    <col min="7940" max="7940" width="33.140625" customWidth="1"/>
    <col min="7941" max="7941" width="18.5703125" customWidth="1"/>
    <col min="8193" max="8193" width="22.28515625" customWidth="1"/>
    <col min="8194" max="8194" width="25.85546875" customWidth="1"/>
    <col min="8195" max="8195" width="39.28515625" customWidth="1"/>
    <col min="8196" max="8196" width="33.140625" customWidth="1"/>
    <col min="8197" max="8197" width="18.5703125" customWidth="1"/>
    <col min="8449" max="8449" width="22.28515625" customWidth="1"/>
    <col min="8450" max="8450" width="25.85546875" customWidth="1"/>
    <col min="8451" max="8451" width="39.28515625" customWidth="1"/>
    <col min="8452" max="8452" width="33.140625" customWidth="1"/>
    <col min="8453" max="8453" width="18.5703125" customWidth="1"/>
    <col min="8705" max="8705" width="22.28515625" customWidth="1"/>
    <col min="8706" max="8706" width="25.85546875" customWidth="1"/>
    <col min="8707" max="8707" width="39.28515625" customWidth="1"/>
    <col min="8708" max="8708" width="33.140625" customWidth="1"/>
    <col min="8709" max="8709" width="18.5703125" customWidth="1"/>
    <col min="8961" max="8961" width="22.28515625" customWidth="1"/>
    <col min="8962" max="8962" width="25.85546875" customWidth="1"/>
    <col min="8963" max="8963" width="39.28515625" customWidth="1"/>
    <col min="8964" max="8964" width="33.140625" customWidth="1"/>
    <col min="8965" max="8965" width="18.5703125" customWidth="1"/>
    <col min="9217" max="9217" width="22.28515625" customWidth="1"/>
    <col min="9218" max="9218" width="25.85546875" customWidth="1"/>
    <col min="9219" max="9219" width="39.28515625" customWidth="1"/>
    <col min="9220" max="9220" width="33.140625" customWidth="1"/>
    <col min="9221" max="9221" width="18.5703125" customWidth="1"/>
    <col min="9473" max="9473" width="22.28515625" customWidth="1"/>
    <col min="9474" max="9474" width="25.85546875" customWidth="1"/>
    <col min="9475" max="9475" width="39.28515625" customWidth="1"/>
    <col min="9476" max="9476" width="33.140625" customWidth="1"/>
    <col min="9477" max="9477" width="18.5703125" customWidth="1"/>
    <col min="9729" max="9729" width="22.28515625" customWidth="1"/>
    <col min="9730" max="9730" width="25.85546875" customWidth="1"/>
    <col min="9731" max="9731" width="39.28515625" customWidth="1"/>
    <col min="9732" max="9732" width="33.140625" customWidth="1"/>
    <col min="9733" max="9733" width="18.5703125" customWidth="1"/>
    <col min="9985" max="9985" width="22.28515625" customWidth="1"/>
    <col min="9986" max="9986" width="25.85546875" customWidth="1"/>
    <col min="9987" max="9987" width="39.28515625" customWidth="1"/>
    <col min="9988" max="9988" width="33.140625" customWidth="1"/>
    <col min="9989" max="9989" width="18.5703125" customWidth="1"/>
    <col min="10241" max="10241" width="22.28515625" customWidth="1"/>
    <col min="10242" max="10242" width="25.85546875" customWidth="1"/>
    <col min="10243" max="10243" width="39.28515625" customWidth="1"/>
    <col min="10244" max="10244" width="33.140625" customWidth="1"/>
    <col min="10245" max="10245" width="18.5703125" customWidth="1"/>
    <col min="10497" max="10497" width="22.28515625" customWidth="1"/>
    <col min="10498" max="10498" width="25.85546875" customWidth="1"/>
    <col min="10499" max="10499" width="39.28515625" customWidth="1"/>
    <col min="10500" max="10500" width="33.140625" customWidth="1"/>
    <col min="10501" max="10501" width="18.5703125" customWidth="1"/>
    <col min="10753" max="10753" width="22.28515625" customWidth="1"/>
    <col min="10754" max="10754" width="25.85546875" customWidth="1"/>
    <col min="10755" max="10755" width="39.28515625" customWidth="1"/>
    <col min="10756" max="10756" width="33.140625" customWidth="1"/>
    <col min="10757" max="10757" width="18.5703125" customWidth="1"/>
    <col min="11009" max="11009" width="22.28515625" customWidth="1"/>
    <col min="11010" max="11010" width="25.85546875" customWidth="1"/>
    <col min="11011" max="11011" width="39.28515625" customWidth="1"/>
    <col min="11012" max="11012" width="33.140625" customWidth="1"/>
    <col min="11013" max="11013" width="18.5703125" customWidth="1"/>
    <col min="11265" max="11265" width="22.28515625" customWidth="1"/>
    <col min="11266" max="11266" width="25.85546875" customWidth="1"/>
    <col min="11267" max="11267" width="39.28515625" customWidth="1"/>
    <col min="11268" max="11268" width="33.140625" customWidth="1"/>
    <col min="11269" max="11269" width="18.5703125" customWidth="1"/>
    <col min="11521" max="11521" width="22.28515625" customWidth="1"/>
    <col min="11522" max="11522" width="25.85546875" customWidth="1"/>
    <col min="11523" max="11523" width="39.28515625" customWidth="1"/>
    <col min="11524" max="11524" width="33.140625" customWidth="1"/>
    <col min="11525" max="11525" width="18.5703125" customWidth="1"/>
    <col min="11777" max="11777" width="22.28515625" customWidth="1"/>
    <col min="11778" max="11778" width="25.85546875" customWidth="1"/>
    <col min="11779" max="11779" width="39.28515625" customWidth="1"/>
    <col min="11780" max="11780" width="33.140625" customWidth="1"/>
    <col min="11781" max="11781" width="18.5703125" customWidth="1"/>
    <col min="12033" max="12033" width="22.28515625" customWidth="1"/>
    <col min="12034" max="12034" width="25.85546875" customWidth="1"/>
    <col min="12035" max="12035" width="39.28515625" customWidth="1"/>
    <col min="12036" max="12036" width="33.140625" customWidth="1"/>
    <col min="12037" max="12037" width="18.5703125" customWidth="1"/>
    <col min="12289" max="12289" width="22.28515625" customWidth="1"/>
    <col min="12290" max="12290" width="25.85546875" customWidth="1"/>
    <col min="12291" max="12291" width="39.28515625" customWidth="1"/>
    <col min="12292" max="12292" width="33.140625" customWidth="1"/>
    <col min="12293" max="12293" width="18.5703125" customWidth="1"/>
    <col min="12545" max="12545" width="22.28515625" customWidth="1"/>
    <col min="12546" max="12546" width="25.85546875" customWidth="1"/>
    <col min="12547" max="12547" width="39.28515625" customWidth="1"/>
    <col min="12548" max="12548" width="33.140625" customWidth="1"/>
    <col min="12549" max="12549" width="18.5703125" customWidth="1"/>
    <col min="12801" max="12801" width="22.28515625" customWidth="1"/>
    <col min="12802" max="12802" width="25.85546875" customWidth="1"/>
    <col min="12803" max="12803" width="39.28515625" customWidth="1"/>
    <col min="12804" max="12804" width="33.140625" customWidth="1"/>
    <col min="12805" max="12805" width="18.5703125" customWidth="1"/>
    <col min="13057" max="13057" width="22.28515625" customWidth="1"/>
    <col min="13058" max="13058" width="25.85546875" customWidth="1"/>
    <col min="13059" max="13059" width="39.28515625" customWidth="1"/>
    <col min="13060" max="13060" width="33.140625" customWidth="1"/>
    <col min="13061" max="13061" width="18.5703125" customWidth="1"/>
    <col min="13313" max="13313" width="22.28515625" customWidth="1"/>
    <col min="13314" max="13314" width="25.85546875" customWidth="1"/>
    <col min="13315" max="13315" width="39.28515625" customWidth="1"/>
    <col min="13316" max="13316" width="33.140625" customWidth="1"/>
    <col min="13317" max="13317" width="18.5703125" customWidth="1"/>
    <col min="13569" max="13569" width="22.28515625" customWidth="1"/>
    <col min="13570" max="13570" width="25.85546875" customWidth="1"/>
    <col min="13571" max="13571" width="39.28515625" customWidth="1"/>
    <col min="13572" max="13572" width="33.140625" customWidth="1"/>
    <col min="13573" max="13573" width="18.5703125" customWidth="1"/>
    <col min="13825" max="13825" width="22.28515625" customWidth="1"/>
    <col min="13826" max="13826" width="25.85546875" customWidth="1"/>
    <col min="13827" max="13827" width="39.28515625" customWidth="1"/>
    <col min="13828" max="13828" width="33.140625" customWidth="1"/>
    <col min="13829" max="13829" width="18.5703125" customWidth="1"/>
    <col min="14081" max="14081" width="22.28515625" customWidth="1"/>
    <col min="14082" max="14082" width="25.85546875" customWidth="1"/>
    <col min="14083" max="14083" width="39.28515625" customWidth="1"/>
    <col min="14084" max="14084" width="33.140625" customWidth="1"/>
    <col min="14085" max="14085" width="18.5703125" customWidth="1"/>
    <col min="14337" max="14337" width="22.28515625" customWidth="1"/>
    <col min="14338" max="14338" width="25.85546875" customWidth="1"/>
    <col min="14339" max="14339" width="39.28515625" customWidth="1"/>
    <col min="14340" max="14340" width="33.140625" customWidth="1"/>
    <col min="14341" max="14341" width="18.5703125" customWidth="1"/>
    <col min="14593" max="14593" width="22.28515625" customWidth="1"/>
    <col min="14594" max="14594" width="25.85546875" customWidth="1"/>
    <col min="14595" max="14595" width="39.28515625" customWidth="1"/>
    <col min="14596" max="14596" width="33.140625" customWidth="1"/>
    <col min="14597" max="14597" width="18.5703125" customWidth="1"/>
    <col min="14849" max="14849" width="22.28515625" customWidth="1"/>
    <col min="14850" max="14850" width="25.85546875" customWidth="1"/>
    <col min="14851" max="14851" width="39.28515625" customWidth="1"/>
    <col min="14852" max="14852" width="33.140625" customWidth="1"/>
    <col min="14853" max="14853" width="18.5703125" customWidth="1"/>
    <col min="15105" max="15105" width="22.28515625" customWidth="1"/>
    <col min="15106" max="15106" width="25.85546875" customWidth="1"/>
    <col min="15107" max="15107" width="39.28515625" customWidth="1"/>
    <col min="15108" max="15108" width="33.140625" customWidth="1"/>
    <col min="15109" max="15109" width="18.5703125" customWidth="1"/>
    <col min="15361" max="15361" width="22.28515625" customWidth="1"/>
    <col min="15362" max="15362" width="25.85546875" customWidth="1"/>
    <col min="15363" max="15363" width="39.28515625" customWidth="1"/>
    <col min="15364" max="15364" width="33.140625" customWidth="1"/>
    <col min="15365" max="15365" width="18.5703125" customWidth="1"/>
    <col min="15617" max="15617" width="22.28515625" customWidth="1"/>
    <col min="15618" max="15618" width="25.85546875" customWidth="1"/>
    <col min="15619" max="15619" width="39.28515625" customWidth="1"/>
    <col min="15620" max="15620" width="33.140625" customWidth="1"/>
    <col min="15621" max="15621" width="18.5703125" customWidth="1"/>
    <col min="15873" max="15873" width="22.28515625" customWidth="1"/>
    <col min="15874" max="15874" width="25.85546875" customWidth="1"/>
    <col min="15875" max="15875" width="39.28515625" customWidth="1"/>
    <col min="15876" max="15876" width="33.140625" customWidth="1"/>
    <col min="15877" max="15877" width="18.5703125" customWidth="1"/>
    <col min="16129" max="16129" width="22.28515625" customWidth="1"/>
    <col min="16130" max="16130" width="25.85546875" customWidth="1"/>
    <col min="16131" max="16131" width="39.28515625" customWidth="1"/>
    <col min="16132" max="16132" width="33.140625" customWidth="1"/>
    <col min="16133" max="16133" width="18.5703125" customWidth="1"/>
  </cols>
  <sheetData>
    <row r="2" spans="1:5" ht="59.25" customHeight="1" x14ac:dyDescent="0.2">
      <c r="A2" s="234" t="s">
        <v>63</v>
      </c>
      <c r="B2" s="234"/>
      <c r="C2" s="234"/>
      <c r="D2" s="235"/>
      <c r="E2" s="234"/>
    </row>
    <row r="4" spans="1:5" ht="39" customHeight="1" x14ac:dyDescent="0.2">
      <c r="A4" s="236" t="s">
        <v>64</v>
      </c>
      <c r="B4" s="238" t="s">
        <v>65</v>
      </c>
      <c r="C4" s="238"/>
      <c r="D4" s="239" t="s">
        <v>106</v>
      </c>
      <c r="E4" s="240" t="s">
        <v>107</v>
      </c>
    </row>
    <row r="5" spans="1:5" s="59" customFormat="1" ht="115.5" x14ac:dyDescent="0.2">
      <c r="A5" s="237"/>
      <c r="B5" s="60" t="s">
        <v>68</v>
      </c>
      <c r="C5" s="60" t="s">
        <v>69</v>
      </c>
      <c r="D5" s="239"/>
      <c r="E5" s="240"/>
    </row>
    <row r="6" spans="1:5" s="59" customFormat="1" ht="15.75" x14ac:dyDescent="0.25">
      <c r="A6" s="18" t="s">
        <v>20</v>
      </c>
      <c r="B6" s="61">
        <v>510</v>
      </c>
      <c r="C6" s="61">
        <v>60</v>
      </c>
      <c r="D6" s="62">
        <v>19.29</v>
      </c>
      <c r="E6" s="63">
        <f t="shared" ref="E6:E9" si="0">ROUNDUP((B6+C6)*D6*12/1000,1)</f>
        <v>132</v>
      </c>
    </row>
    <row r="7" spans="1:5" s="59" customFormat="1" ht="15.75" x14ac:dyDescent="0.25">
      <c r="A7" s="18" t="s">
        <v>21</v>
      </c>
      <c r="B7" s="61">
        <v>3765.8</v>
      </c>
      <c r="C7" s="61">
        <v>628.1</v>
      </c>
      <c r="D7" s="62">
        <v>19.29</v>
      </c>
      <c r="E7" s="63">
        <f t="shared" si="0"/>
        <v>1017.1</v>
      </c>
    </row>
    <row r="8" spans="1:5" s="59" customFormat="1" ht="15.75" x14ac:dyDescent="0.25">
      <c r="A8" s="18" t="s">
        <v>22</v>
      </c>
      <c r="B8" s="61">
        <v>2297</v>
      </c>
      <c r="C8" s="61">
        <v>196.3</v>
      </c>
      <c r="D8" s="62">
        <v>19.29</v>
      </c>
      <c r="E8" s="63">
        <f t="shared" si="0"/>
        <v>577.20000000000005</v>
      </c>
    </row>
    <row r="9" spans="1:5" s="59" customFormat="1" ht="15.75" x14ac:dyDescent="0.25">
      <c r="A9" s="18" t="s">
        <v>23</v>
      </c>
      <c r="B9" s="61">
        <v>422.1</v>
      </c>
      <c r="C9" s="61">
        <v>0</v>
      </c>
      <c r="D9" s="62">
        <v>19.29</v>
      </c>
      <c r="E9" s="63">
        <f t="shared" si="0"/>
        <v>97.8</v>
      </c>
    </row>
    <row r="10" spans="1:5" s="59" customFormat="1" ht="15.75" x14ac:dyDescent="0.25">
      <c r="A10" s="18" t="s">
        <v>24</v>
      </c>
      <c r="B10" s="61">
        <v>189.7</v>
      </c>
      <c r="C10" s="61">
        <v>146.69999999999999</v>
      </c>
      <c r="D10" s="62">
        <v>19.29</v>
      </c>
      <c r="E10" s="63">
        <f t="shared" ref="E10:E39" si="1">ROUNDUP((B10+C10)*D10*12/1000,1)</f>
        <v>77.899999999999991</v>
      </c>
    </row>
    <row r="11" spans="1:5" s="59" customFormat="1" ht="15.75" x14ac:dyDescent="0.25">
      <c r="A11" s="18" t="s">
        <v>25</v>
      </c>
      <c r="B11" s="61">
        <v>206.6</v>
      </c>
      <c r="C11" s="61">
        <v>0</v>
      </c>
      <c r="D11" s="62">
        <v>19.29</v>
      </c>
      <c r="E11" s="63">
        <f t="shared" si="1"/>
        <v>47.9</v>
      </c>
    </row>
    <row r="12" spans="1:5" ht="15.75" x14ac:dyDescent="0.25">
      <c r="A12" s="18" t="s">
        <v>26</v>
      </c>
      <c r="B12" s="61">
        <v>983.9</v>
      </c>
      <c r="C12" s="61">
        <v>0</v>
      </c>
      <c r="D12" s="62">
        <v>19.29</v>
      </c>
      <c r="E12" s="63">
        <f t="shared" si="1"/>
        <v>227.79999999999998</v>
      </c>
    </row>
    <row r="13" spans="1:5" ht="15.75" x14ac:dyDescent="0.25">
      <c r="A13" s="18" t="s">
        <v>27</v>
      </c>
      <c r="B13" s="61">
        <v>2274</v>
      </c>
      <c r="C13" s="61">
        <v>0</v>
      </c>
      <c r="D13" s="62">
        <v>19.29</v>
      </c>
      <c r="E13" s="63">
        <f t="shared" si="1"/>
        <v>526.4</v>
      </c>
    </row>
    <row r="14" spans="1:5" ht="15.75" x14ac:dyDescent="0.25">
      <c r="A14" s="24" t="s">
        <v>28</v>
      </c>
      <c r="B14" s="61">
        <v>1209.2</v>
      </c>
      <c r="C14" s="61">
        <v>30.2</v>
      </c>
      <c r="D14" s="62">
        <v>19.29</v>
      </c>
      <c r="E14" s="63">
        <f t="shared" si="1"/>
        <v>286.90000000000003</v>
      </c>
    </row>
    <row r="15" spans="1:5" ht="15.75" x14ac:dyDescent="0.25">
      <c r="A15" s="24" t="s">
        <v>29</v>
      </c>
      <c r="B15" s="61">
        <v>3074.9</v>
      </c>
      <c r="C15" s="61">
        <v>432</v>
      </c>
      <c r="D15" s="62">
        <v>19.29</v>
      </c>
      <c r="E15" s="63">
        <f t="shared" si="1"/>
        <v>811.80000000000007</v>
      </c>
    </row>
    <row r="16" spans="1:5" ht="15.75" x14ac:dyDescent="0.25">
      <c r="A16" s="24" t="s">
        <v>30</v>
      </c>
      <c r="B16" s="61">
        <v>1199</v>
      </c>
      <c r="C16" s="61">
        <v>99</v>
      </c>
      <c r="D16" s="62">
        <v>19.29</v>
      </c>
      <c r="E16" s="63">
        <f t="shared" si="1"/>
        <v>300.5</v>
      </c>
    </row>
    <row r="17" spans="1:5" ht="15.75" x14ac:dyDescent="0.25">
      <c r="A17" s="24" t="s">
        <v>31</v>
      </c>
      <c r="B17" s="61">
        <v>207.4</v>
      </c>
      <c r="C17" s="61">
        <v>102.9</v>
      </c>
      <c r="D17" s="62">
        <v>19.29</v>
      </c>
      <c r="E17" s="63">
        <f t="shared" si="1"/>
        <v>71.899999999999991</v>
      </c>
    </row>
    <row r="18" spans="1:5" ht="15.75" x14ac:dyDescent="0.25">
      <c r="A18" s="24" t="s">
        <v>32</v>
      </c>
      <c r="B18" s="61">
        <v>1726.9</v>
      </c>
      <c r="C18" s="61">
        <v>233</v>
      </c>
      <c r="D18" s="62">
        <v>19.29</v>
      </c>
      <c r="E18" s="63">
        <f t="shared" si="1"/>
        <v>453.70000000000005</v>
      </c>
    </row>
    <row r="19" spans="1:5" ht="15.75" x14ac:dyDescent="0.25">
      <c r="A19" s="24" t="s">
        <v>33</v>
      </c>
      <c r="B19" s="61">
        <v>3187.7</v>
      </c>
      <c r="C19" s="61">
        <v>500</v>
      </c>
      <c r="D19" s="62">
        <v>19.29</v>
      </c>
      <c r="E19" s="63">
        <f t="shared" si="1"/>
        <v>853.7</v>
      </c>
    </row>
    <row r="20" spans="1:5" ht="15.75" x14ac:dyDescent="0.25">
      <c r="A20" s="24" t="s">
        <v>34</v>
      </c>
      <c r="B20" s="61">
        <v>2901.7</v>
      </c>
      <c r="C20" s="61">
        <v>638.70000000000005</v>
      </c>
      <c r="D20" s="62">
        <v>19.29</v>
      </c>
      <c r="E20" s="63">
        <f t="shared" si="1"/>
        <v>819.6</v>
      </c>
    </row>
    <row r="21" spans="1:5" ht="15.75" x14ac:dyDescent="0.25">
      <c r="A21" s="24" t="s">
        <v>35</v>
      </c>
      <c r="B21" s="61">
        <v>0</v>
      </c>
      <c r="C21" s="61">
        <v>0</v>
      </c>
      <c r="D21" s="62">
        <v>19.29</v>
      </c>
      <c r="E21" s="63">
        <f t="shared" si="1"/>
        <v>0</v>
      </c>
    </row>
    <row r="22" spans="1:5" ht="15.75" x14ac:dyDescent="0.25">
      <c r="A22" s="24" t="s">
        <v>36</v>
      </c>
      <c r="B22" s="61">
        <v>482.4</v>
      </c>
      <c r="C22" s="61">
        <v>0</v>
      </c>
      <c r="D22" s="62">
        <v>19.29</v>
      </c>
      <c r="E22" s="63">
        <f t="shared" si="1"/>
        <v>111.69999999999999</v>
      </c>
    </row>
    <row r="23" spans="1:5" ht="15.75" x14ac:dyDescent="0.25">
      <c r="A23" s="24" t="s">
        <v>37</v>
      </c>
      <c r="B23" s="61">
        <v>3359.4</v>
      </c>
      <c r="C23" s="61">
        <v>1384.5</v>
      </c>
      <c r="D23" s="62">
        <v>19.29</v>
      </c>
      <c r="E23" s="63">
        <f t="shared" si="1"/>
        <v>1098.1999999999998</v>
      </c>
    </row>
    <row r="24" spans="1:5" ht="15.75" x14ac:dyDescent="0.25">
      <c r="A24" s="24" t="s">
        <v>38</v>
      </c>
      <c r="B24" s="61">
        <v>2433.1</v>
      </c>
      <c r="C24" s="61">
        <v>591.79999999999995</v>
      </c>
      <c r="D24" s="62">
        <v>19.29</v>
      </c>
      <c r="E24" s="63">
        <f t="shared" si="1"/>
        <v>700.30000000000007</v>
      </c>
    </row>
    <row r="25" spans="1:5" ht="15.75" x14ac:dyDescent="0.25">
      <c r="A25" s="24" t="s">
        <v>39</v>
      </c>
      <c r="B25" s="61">
        <v>781.8</v>
      </c>
      <c r="C25" s="61">
        <v>0</v>
      </c>
      <c r="D25" s="62">
        <v>19.29</v>
      </c>
      <c r="E25" s="63">
        <f t="shared" si="1"/>
        <v>181</v>
      </c>
    </row>
    <row r="26" spans="1:5" ht="15.75" x14ac:dyDescent="0.25">
      <c r="A26" s="24" t="s">
        <v>40</v>
      </c>
      <c r="B26" s="61">
        <v>220.5</v>
      </c>
      <c r="C26" s="61">
        <v>0</v>
      </c>
      <c r="D26" s="62">
        <v>19.29</v>
      </c>
      <c r="E26" s="63">
        <f t="shared" si="1"/>
        <v>51.1</v>
      </c>
    </row>
    <row r="27" spans="1:5" ht="15.75" x14ac:dyDescent="0.25">
      <c r="A27" s="24" t="s">
        <v>41</v>
      </c>
      <c r="B27" s="61">
        <v>2061</v>
      </c>
      <c r="C27" s="61">
        <v>670</v>
      </c>
      <c r="D27" s="62">
        <v>19.29</v>
      </c>
      <c r="E27" s="63">
        <f t="shared" si="1"/>
        <v>632.20000000000005</v>
      </c>
    </row>
    <row r="28" spans="1:5" ht="15.75" x14ac:dyDescent="0.25">
      <c r="A28" s="24" t="s">
        <v>42</v>
      </c>
      <c r="B28" s="61">
        <v>4214.5</v>
      </c>
      <c r="C28" s="61">
        <v>264</v>
      </c>
      <c r="D28" s="62">
        <v>19.29</v>
      </c>
      <c r="E28" s="63">
        <f t="shared" si="1"/>
        <v>1036.6999999999998</v>
      </c>
    </row>
    <row r="29" spans="1:5" ht="15.75" x14ac:dyDescent="0.25">
      <c r="A29" s="24" t="s">
        <v>43</v>
      </c>
      <c r="B29" s="61">
        <v>3133.9</v>
      </c>
      <c r="C29" s="61">
        <v>620.9</v>
      </c>
      <c r="D29" s="62">
        <v>19.29</v>
      </c>
      <c r="E29" s="63">
        <f t="shared" si="1"/>
        <v>869.2</v>
      </c>
    </row>
    <row r="30" spans="1:5" ht="15.75" x14ac:dyDescent="0.25">
      <c r="A30" s="24" t="s">
        <v>44</v>
      </c>
      <c r="B30" s="61">
        <v>421.8</v>
      </c>
      <c r="C30" s="61">
        <v>310.2</v>
      </c>
      <c r="D30" s="62">
        <v>19.29</v>
      </c>
      <c r="E30" s="63">
        <f t="shared" si="1"/>
        <v>169.5</v>
      </c>
    </row>
    <row r="31" spans="1:5" ht="15.75" x14ac:dyDescent="0.25">
      <c r="A31" s="24" t="s">
        <v>45</v>
      </c>
      <c r="B31" s="61">
        <v>225.5</v>
      </c>
      <c r="C31" s="61">
        <v>0</v>
      </c>
      <c r="D31" s="62">
        <v>19.29</v>
      </c>
      <c r="E31" s="63">
        <f t="shared" si="1"/>
        <v>52.2</v>
      </c>
    </row>
    <row r="32" spans="1:5" ht="15.75" x14ac:dyDescent="0.25">
      <c r="A32" s="24" t="s">
        <v>46</v>
      </c>
      <c r="B32" s="61">
        <v>3435.2</v>
      </c>
      <c r="C32" s="61">
        <v>865.7</v>
      </c>
      <c r="D32" s="62">
        <v>19.29</v>
      </c>
      <c r="E32" s="63">
        <f t="shared" si="1"/>
        <v>995.6</v>
      </c>
    </row>
    <row r="33" spans="1:5" ht="15.75" x14ac:dyDescent="0.25">
      <c r="A33" s="24" t="s">
        <v>47</v>
      </c>
      <c r="B33" s="61">
        <v>7037.9</v>
      </c>
      <c r="C33" s="61">
        <v>652.70000000000005</v>
      </c>
      <c r="D33" s="62">
        <v>19.29</v>
      </c>
      <c r="E33" s="63">
        <f t="shared" si="1"/>
        <v>1780.3</v>
      </c>
    </row>
    <row r="34" spans="1:5" ht="15.75" x14ac:dyDescent="0.25">
      <c r="A34" s="24" t="s">
        <v>48</v>
      </c>
      <c r="B34" s="61">
        <v>289.2</v>
      </c>
      <c r="C34" s="61">
        <v>33</v>
      </c>
      <c r="D34" s="62">
        <v>19.29</v>
      </c>
      <c r="E34" s="63">
        <f t="shared" si="1"/>
        <v>74.599999999999994</v>
      </c>
    </row>
    <row r="35" spans="1:5" ht="15.75" x14ac:dyDescent="0.25">
      <c r="A35" s="24" t="s">
        <v>49</v>
      </c>
      <c r="B35" s="61">
        <v>808.7</v>
      </c>
      <c r="C35" s="61">
        <v>200</v>
      </c>
      <c r="D35" s="62">
        <v>19.29</v>
      </c>
      <c r="E35" s="63">
        <f t="shared" si="1"/>
        <v>233.5</v>
      </c>
    </row>
    <row r="36" spans="1:5" ht="15.75" x14ac:dyDescent="0.25">
      <c r="A36" s="24" t="s">
        <v>50</v>
      </c>
      <c r="B36" s="61">
        <v>280.2</v>
      </c>
      <c r="C36" s="61">
        <v>0</v>
      </c>
      <c r="D36" s="62">
        <v>19.29</v>
      </c>
      <c r="E36" s="63">
        <f t="shared" si="1"/>
        <v>64.899999999999991</v>
      </c>
    </row>
    <row r="37" spans="1:5" ht="15.75" x14ac:dyDescent="0.25">
      <c r="A37" s="29" t="s">
        <v>51</v>
      </c>
      <c r="B37" s="61">
        <v>60.5</v>
      </c>
      <c r="C37" s="61">
        <v>0</v>
      </c>
      <c r="D37" s="62">
        <v>19.29</v>
      </c>
      <c r="E37" s="63">
        <f t="shared" si="1"/>
        <v>14.1</v>
      </c>
    </row>
    <row r="38" spans="1:5" ht="15.75" x14ac:dyDescent="0.25">
      <c r="A38" s="29" t="s">
        <v>52</v>
      </c>
      <c r="B38" s="61">
        <v>70.099999999999994</v>
      </c>
      <c r="C38" s="61">
        <v>0</v>
      </c>
      <c r="D38" s="62">
        <v>19.29</v>
      </c>
      <c r="E38" s="63">
        <f t="shared" si="1"/>
        <v>16.3</v>
      </c>
    </row>
    <row r="39" spans="1:5" ht="15.75" x14ac:dyDescent="0.25">
      <c r="A39" s="29" t="s">
        <v>53</v>
      </c>
      <c r="B39" s="61">
        <v>2044.1</v>
      </c>
      <c r="C39" s="61">
        <v>525.79999999999995</v>
      </c>
      <c r="D39" s="62">
        <v>19.29</v>
      </c>
      <c r="E39" s="63">
        <f t="shared" si="1"/>
        <v>594.9</v>
      </c>
    </row>
    <row r="40" spans="1:5" ht="15.75" x14ac:dyDescent="0.2">
      <c r="A40" s="34" t="s">
        <v>54</v>
      </c>
      <c r="B40" s="65">
        <f>SUM(B6:B39)</f>
        <v>55515.7</v>
      </c>
      <c r="C40" s="65">
        <f>SUM(C6:C39)</f>
        <v>9185.5</v>
      </c>
      <c r="D40" s="66"/>
      <c r="E40" s="67">
        <f>SUM(E6:E39)</f>
        <v>14978.500000000002</v>
      </c>
    </row>
    <row r="41" spans="1:5" ht="15.75" x14ac:dyDescent="0.25">
      <c r="A41" s="29" t="s">
        <v>55</v>
      </c>
      <c r="B41" s="61">
        <v>27540</v>
      </c>
      <c r="C41" s="61">
        <v>11000</v>
      </c>
      <c r="D41" s="62">
        <v>19.29</v>
      </c>
      <c r="E41" s="63">
        <f>ROUNDUP((B41+C41)*D41*12/1000,1)</f>
        <v>8921.3000000000011</v>
      </c>
    </row>
    <row r="42" spans="1:5" s="68" customFormat="1" ht="15.75" x14ac:dyDescent="0.25">
      <c r="A42" s="67" t="s">
        <v>70</v>
      </c>
      <c r="B42" s="69">
        <f>B40+B41</f>
        <v>83055.7</v>
      </c>
      <c r="C42" s="69">
        <f>C40+C41</f>
        <v>20185.5</v>
      </c>
      <c r="D42" s="70"/>
      <c r="E42" s="67">
        <f>E40+E41</f>
        <v>23899.800000000003</v>
      </c>
    </row>
    <row r="43" spans="1:5" x14ac:dyDescent="0.2">
      <c r="C43" s="72"/>
    </row>
    <row r="46" spans="1:5" x14ac:dyDescent="0.2">
      <c r="A46" s="241" t="s">
        <v>71</v>
      </c>
      <c r="B46" s="241"/>
      <c r="C46" s="58"/>
      <c r="D46" s="73"/>
      <c r="E46" s="74"/>
    </row>
    <row r="47" spans="1:5" x14ac:dyDescent="0.2">
      <c r="A47" s="241"/>
      <c r="B47" s="241"/>
      <c r="C47" s="58"/>
      <c r="E47" s="58"/>
    </row>
    <row r="48" spans="1:5" ht="18.75" x14ac:dyDescent="0.3">
      <c r="A48" s="241"/>
      <c r="B48" s="241"/>
      <c r="C48" s="75"/>
      <c r="D48" s="75"/>
      <c r="E48" s="75"/>
    </row>
    <row r="49" spans="1:5" ht="18.75" x14ac:dyDescent="0.3">
      <c r="A49" s="241"/>
      <c r="B49" s="241"/>
      <c r="C49" s="75"/>
      <c r="D49" s="75"/>
      <c r="E49" s="75"/>
    </row>
    <row r="50" spans="1:5" x14ac:dyDescent="0.2">
      <c r="A50" s="241"/>
      <c r="B50" s="241"/>
      <c r="C50" s="58"/>
      <c r="E50" s="58"/>
    </row>
    <row r="51" spans="1:5" x14ac:dyDescent="0.2">
      <c r="A51" s="241"/>
      <c r="B51" s="241"/>
      <c r="C51" s="58"/>
      <c r="E51" s="58"/>
    </row>
    <row r="52" spans="1:5" ht="18.75" x14ac:dyDescent="0.3">
      <c r="A52" s="241"/>
      <c r="B52" s="241"/>
      <c r="C52" s="58"/>
      <c r="E52" s="76"/>
    </row>
    <row r="53" spans="1:5" ht="18.75" x14ac:dyDescent="0.3">
      <c r="A53" s="241"/>
      <c r="B53" s="241"/>
      <c r="C53" s="77"/>
      <c r="E53" s="76" t="s">
        <v>72</v>
      </c>
    </row>
  </sheetData>
  <mergeCells count="6">
    <mergeCell ref="A46:B53"/>
    <mergeCell ref="A2:E2"/>
    <mergeCell ref="A4:A5"/>
    <mergeCell ref="B4:C4"/>
    <mergeCell ref="D4:D5"/>
    <mergeCell ref="E4:E5"/>
  </mergeCells>
  <pageMargins left="0.7" right="0.7" top="0.75" bottom="0.75" header="0.3" footer="0.3"/>
  <pageSetup paperSize="9" scale="65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B1:V31"/>
  <sheetViews>
    <sheetView topLeftCell="A4" zoomScale="80" workbookViewId="0">
      <selection activeCell="G20" sqref="G20"/>
    </sheetView>
  </sheetViews>
  <sheetFormatPr defaultColWidth="9.140625" defaultRowHeight="12.75" x14ac:dyDescent="0.2"/>
  <cols>
    <col min="1" max="1" width="1.85546875" style="78" customWidth="1"/>
    <col min="2" max="2" width="21.85546875" style="58" customWidth="1"/>
    <col min="3" max="3" width="19.85546875" style="58" customWidth="1"/>
    <col min="4" max="4" width="16" style="78" customWidth="1"/>
    <col min="5" max="5" width="16.28515625" style="78" customWidth="1"/>
    <col min="6" max="6" width="18.28515625" style="78" customWidth="1"/>
    <col min="7" max="7" width="19.85546875" style="78" customWidth="1"/>
    <col min="8" max="8" width="21.85546875" style="78" customWidth="1"/>
    <col min="9" max="9" width="19.42578125" style="78" customWidth="1"/>
    <col min="10" max="10" width="20.5703125" style="78" customWidth="1"/>
    <col min="11" max="12" width="15.28515625" style="78" hidden="1" customWidth="1"/>
    <col min="13" max="13" width="11.42578125" style="79" hidden="1" customWidth="1"/>
    <col min="14" max="15" width="15.28515625" style="78" hidden="1" customWidth="1"/>
    <col min="16" max="16" width="9.140625" style="78" hidden="1" customWidth="1"/>
    <col min="17" max="17" width="15.28515625" style="78" hidden="1" customWidth="1"/>
    <col min="18" max="18" width="4.5703125" style="78" hidden="1" customWidth="1"/>
    <col min="19" max="19" width="15.28515625" style="78" hidden="1" customWidth="1"/>
    <col min="20" max="20" width="21.140625" style="78" hidden="1" customWidth="1"/>
    <col min="21" max="16384" width="9.140625" style="78"/>
  </cols>
  <sheetData>
    <row r="1" spans="2:22" ht="58.5" customHeight="1" x14ac:dyDescent="0.2">
      <c r="B1" s="242" t="s">
        <v>0</v>
      </c>
      <c r="C1" s="242"/>
      <c r="D1" s="242"/>
      <c r="E1" s="242"/>
      <c r="F1" s="242"/>
      <c r="G1" s="242"/>
      <c r="H1" s="242"/>
      <c r="I1" s="242"/>
      <c r="J1" s="242"/>
    </row>
    <row r="2" spans="2:22" ht="21.75" customHeight="1" x14ac:dyDescent="0.25">
      <c r="B2" s="4"/>
      <c r="C2" s="4"/>
      <c r="D2" s="81"/>
      <c r="E2" s="82"/>
      <c r="F2" s="82"/>
      <c r="G2" s="82"/>
      <c r="H2" s="82"/>
      <c r="J2" s="83" t="s">
        <v>108</v>
      </c>
    </row>
    <row r="3" spans="2:22" ht="15.75" x14ac:dyDescent="0.25">
      <c r="B3" s="6"/>
      <c r="C3" s="6"/>
      <c r="D3" s="82"/>
      <c r="E3" s="82"/>
      <c r="F3" s="82"/>
      <c r="G3" s="82"/>
      <c r="H3" s="82"/>
    </row>
    <row r="4" spans="2:22" ht="15.75" customHeight="1" x14ac:dyDescent="0.2">
      <c r="B4" s="243" t="s">
        <v>2</v>
      </c>
      <c r="C4" s="243"/>
      <c r="D4" s="243"/>
      <c r="E4" s="243"/>
      <c r="F4" s="243"/>
      <c r="G4" s="243"/>
      <c r="H4" s="243"/>
      <c r="I4" s="243"/>
      <c r="J4" s="243"/>
    </row>
    <row r="5" spans="2:22" ht="15.75" x14ac:dyDescent="0.2">
      <c r="B5" s="244" t="s">
        <v>3</v>
      </c>
      <c r="C5" s="244"/>
      <c r="D5" s="244"/>
      <c r="E5" s="244"/>
      <c r="F5" s="244"/>
      <c r="G5" s="244"/>
      <c r="H5" s="244"/>
      <c r="I5" s="244"/>
      <c r="J5" s="244"/>
    </row>
    <row r="6" spans="2:22" ht="34.5" customHeight="1" x14ac:dyDescent="0.2">
      <c r="B6" s="243" t="s">
        <v>74</v>
      </c>
      <c r="C6" s="243"/>
      <c r="D6" s="243"/>
      <c r="E6" s="243"/>
      <c r="F6" s="243"/>
      <c r="G6" s="243"/>
      <c r="H6" s="243"/>
      <c r="I6" s="243"/>
      <c r="J6" s="243"/>
    </row>
    <row r="7" spans="2:22" ht="15.75" x14ac:dyDescent="0.2">
      <c r="B7" s="244" t="s">
        <v>5</v>
      </c>
      <c r="C7" s="244"/>
      <c r="D7" s="244"/>
      <c r="E7" s="244"/>
      <c r="F7" s="244"/>
      <c r="G7" s="244"/>
      <c r="H7" s="244"/>
      <c r="I7" s="244"/>
      <c r="J7" s="244"/>
    </row>
    <row r="8" spans="2:22" ht="15.75" x14ac:dyDescent="0.25">
      <c r="B8" s="82" t="s">
        <v>75</v>
      </c>
      <c r="C8" s="6"/>
      <c r="D8" s="82"/>
      <c r="E8" s="82"/>
      <c r="F8" s="82"/>
      <c r="G8" s="82"/>
      <c r="H8" s="82"/>
    </row>
    <row r="9" spans="2:22" ht="15.75" x14ac:dyDescent="0.25">
      <c r="B9" s="6" t="s">
        <v>7</v>
      </c>
      <c r="C9" s="6"/>
      <c r="D9" s="82"/>
      <c r="E9" s="82"/>
      <c r="F9" s="82"/>
      <c r="G9" s="82"/>
      <c r="H9" s="82"/>
    </row>
    <row r="10" spans="2:22" ht="15" customHeight="1" x14ac:dyDescent="0.2">
      <c r="B10" s="11"/>
      <c r="C10" s="11"/>
      <c r="D10" s="84"/>
      <c r="E10" s="84"/>
      <c r="F10" s="84"/>
      <c r="G10" s="84"/>
      <c r="H10" s="84"/>
    </row>
    <row r="11" spans="2:22" ht="24.75" customHeight="1" x14ac:dyDescent="0.2">
      <c r="B11" s="219" t="s">
        <v>8</v>
      </c>
      <c r="C11" s="219" t="s">
        <v>103</v>
      </c>
      <c r="D11" s="245" t="s">
        <v>10</v>
      </c>
      <c r="E11" s="220" t="s">
        <v>11</v>
      </c>
      <c r="F11" s="220" t="s">
        <v>12</v>
      </c>
      <c r="G11" s="245" t="s">
        <v>76</v>
      </c>
      <c r="H11" s="245"/>
      <c r="I11" s="245"/>
      <c r="J11" s="245"/>
    </row>
    <row r="12" spans="2:22" ht="25.5" customHeight="1" x14ac:dyDescent="0.2">
      <c r="B12" s="219"/>
      <c r="C12" s="219"/>
      <c r="D12" s="245"/>
      <c r="E12" s="263"/>
      <c r="F12" s="221"/>
      <c r="G12" s="248" t="s">
        <v>77</v>
      </c>
      <c r="H12" s="250" t="s">
        <v>14</v>
      </c>
      <c r="I12" s="251"/>
      <c r="J12" s="252"/>
    </row>
    <row r="13" spans="2:22" ht="99" customHeight="1" x14ac:dyDescent="0.2">
      <c r="B13" s="219"/>
      <c r="C13" s="219"/>
      <c r="D13" s="245"/>
      <c r="E13" s="264"/>
      <c r="F13" s="221"/>
      <c r="G13" s="249"/>
      <c r="H13" s="87" t="s">
        <v>19</v>
      </c>
      <c r="I13" s="88" t="s">
        <v>109</v>
      </c>
      <c r="J13" s="88" t="s">
        <v>110</v>
      </c>
    </row>
    <row r="14" spans="2:22" ht="12.75" customHeight="1" x14ac:dyDescent="0.2">
      <c r="B14" s="162">
        <v>1</v>
      </c>
      <c r="C14" s="163">
        <v>2</v>
      </c>
      <c r="D14" s="89">
        <v>3</v>
      </c>
      <c r="E14" s="164">
        <v>4</v>
      </c>
      <c r="F14" s="89">
        <v>5</v>
      </c>
      <c r="G14" s="89" t="s">
        <v>111</v>
      </c>
      <c r="H14" s="89" t="s">
        <v>112</v>
      </c>
      <c r="I14" s="164">
        <v>8</v>
      </c>
      <c r="J14" s="89">
        <v>9</v>
      </c>
      <c r="K14" s="253" t="s">
        <v>82</v>
      </c>
      <c r="L14" s="253"/>
      <c r="M14" s="253"/>
      <c r="N14" s="253"/>
      <c r="O14" s="253"/>
      <c r="P14" s="253"/>
      <c r="Q14" s="253"/>
      <c r="U14" s="58"/>
      <c r="V14" s="58"/>
    </row>
    <row r="15" spans="2:22" ht="18" customHeight="1" x14ac:dyDescent="0.25">
      <c r="B15" s="29" t="s">
        <v>55</v>
      </c>
      <c r="C15" s="37">
        <v>81</v>
      </c>
      <c r="D15" s="31">
        <v>33</v>
      </c>
      <c r="E15" s="31">
        <v>117649</v>
      </c>
      <c r="F15" s="21">
        <v>164709</v>
      </c>
      <c r="G15" s="165">
        <f>ROUNDUP(C15*D15*F15/1000,1)</f>
        <v>440267.19999999995</v>
      </c>
      <c r="H15" s="93">
        <f>G15-I15-J15</f>
        <v>125379.19999999995</v>
      </c>
      <c r="I15" s="165">
        <v>85019.8</v>
      </c>
      <c r="J15" s="165">
        <v>229868.2</v>
      </c>
      <c r="K15" s="166">
        <f>I15</f>
        <v>85019.8</v>
      </c>
      <c r="L15" s="166">
        <f>K15*1000</f>
        <v>85019800</v>
      </c>
      <c r="M15" s="166">
        <f>J15</f>
        <v>229868.2</v>
      </c>
      <c r="N15" s="166">
        <f>M15*1000</f>
        <v>229868200</v>
      </c>
      <c r="O15" s="166">
        <f>L15+N15-Q15</f>
        <v>-2184627</v>
      </c>
      <c r="P15" s="167"/>
      <c r="Q15" s="166">
        <f>C15*D15*E15+2596850</f>
        <v>317072627</v>
      </c>
      <c r="R15" s="167"/>
      <c r="S15" s="166">
        <f>C15*D15*F15</f>
        <v>440267157</v>
      </c>
      <c r="T15" s="166">
        <f>S15-Q15</f>
        <v>123194530</v>
      </c>
      <c r="U15" s="58"/>
      <c r="V15" s="58"/>
    </row>
    <row r="16" spans="2:22" ht="18" customHeight="1" x14ac:dyDescent="0.25">
      <c r="B16" s="168"/>
      <c r="C16" s="169"/>
      <c r="D16" s="148"/>
      <c r="E16" s="148"/>
      <c r="F16" s="148"/>
      <c r="G16" s="100"/>
      <c r="H16" s="100"/>
      <c r="I16" s="100"/>
      <c r="J16" s="100"/>
      <c r="K16" s="79"/>
      <c r="L16" s="79"/>
      <c r="N16" s="79"/>
      <c r="O16" s="79"/>
      <c r="Q16" s="79"/>
      <c r="S16" s="79"/>
      <c r="T16" s="79"/>
      <c r="U16" s="58"/>
      <c r="V16" s="58"/>
    </row>
    <row r="17" spans="2:20" ht="18" customHeight="1" x14ac:dyDescent="0.25">
      <c r="B17" s="168"/>
      <c r="C17" s="169"/>
      <c r="D17" s="148"/>
      <c r="E17" s="148"/>
      <c r="F17" s="148"/>
      <c r="G17" s="100"/>
      <c r="H17" s="100"/>
      <c r="I17" s="100"/>
      <c r="J17" s="100"/>
      <c r="K17" s="79"/>
      <c r="L17" s="79"/>
      <c r="N17" s="79"/>
      <c r="O17" s="79"/>
      <c r="Q17" s="79"/>
      <c r="S17" s="79"/>
      <c r="T17" s="79"/>
    </row>
    <row r="18" spans="2:20" ht="15.75" x14ac:dyDescent="0.25">
      <c r="B18" s="82"/>
      <c r="D18" s="82"/>
      <c r="E18" s="82"/>
      <c r="F18" s="82"/>
      <c r="G18" s="94"/>
      <c r="H18" s="94"/>
      <c r="I18" s="79"/>
      <c r="J18" s="95"/>
      <c r="Q18" s="79" t="e">
        <f>#REF!+#REF!-#REF!</f>
        <v>#REF!</v>
      </c>
    </row>
    <row r="19" spans="2:20" x14ac:dyDescent="0.2">
      <c r="B19" s="78"/>
      <c r="C19" s="78"/>
      <c r="I19" s="97"/>
    </row>
    <row r="20" spans="2:20" s="45" customFormat="1" ht="18.75" x14ac:dyDescent="0.3">
      <c r="B20" s="98" t="s">
        <v>57</v>
      </c>
      <c r="D20" s="254"/>
      <c r="E20" s="254"/>
      <c r="F20" s="98"/>
      <c r="G20" s="98" t="s">
        <v>58</v>
      </c>
      <c r="J20" s="99"/>
      <c r="M20" s="100"/>
    </row>
    <row r="21" spans="2:20" s="45" customFormat="1" ht="20.25" customHeight="1" x14ac:dyDescent="0.3">
      <c r="D21" s="255" t="s">
        <v>59</v>
      </c>
      <c r="E21" s="255"/>
      <c r="F21" s="98"/>
      <c r="J21" s="99"/>
    </row>
    <row r="22" spans="2:20" x14ac:dyDescent="0.2">
      <c r="E22" s="96"/>
      <c r="F22" s="96"/>
      <c r="G22" s="170"/>
      <c r="H22" s="170"/>
      <c r="I22" s="96"/>
      <c r="J22" s="96"/>
    </row>
    <row r="23" spans="2:20" x14ac:dyDescent="0.2">
      <c r="C23" s="124"/>
      <c r="F23" s="96"/>
      <c r="G23" s="171"/>
      <c r="H23" s="171"/>
      <c r="I23" s="172"/>
      <c r="J23" s="173"/>
    </row>
    <row r="24" spans="2:20" x14ac:dyDescent="0.2">
      <c r="G24" s="96"/>
      <c r="I24" s="96"/>
    </row>
    <row r="25" spans="2:20" x14ac:dyDescent="0.2">
      <c r="I25" s="72"/>
    </row>
    <row r="26" spans="2:20" x14ac:dyDescent="0.2">
      <c r="I26" s="97"/>
    </row>
    <row r="27" spans="2:20" x14ac:dyDescent="0.2">
      <c r="J27" s="174"/>
    </row>
    <row r="29" spans="2:20" x14ac:dyDescent="0.2">
      <c r="I29" s="95"/>
    </row>
    <row r="30" spans="2:20" x14ac:dyDescent="0.2">
      <c r="G30" s="102"/>
      <c r="H30" s="102"/>
      <c r="I30" s="95"/>
      <c r="J30" s="95"/>
    </row>
    <row r="31" spans="2:20" x14ac:dyDescent="0.2">
      <c r="G31" s="102"/>
      <c r="H31" s="102"/>
      <c r="I31" s="103"/>
    </row>
  </sheetData>
  <mergeCells count="16">
    <mergeCell ref="D21:E21"/>
    <mergeCell ref="G11:J11"/>
    <mergeCell ref="G12:G13"/>
    <mergeCell ref="H12:J12"/>
    <mergeCell ref="K14:Q14"/>
    <mergeCell ref="D20:E20"/>
    <mergeCell ref="B11:B13"/>
    <mergeCell ref="C11:C13"/>
    <mergeCell ref="D11:D13"/>
    <mergeCell ref="E11:E13"/>
    <mergeCell ref="F11:F13"/>
    <mergeCell ref="B1:J1"/>
    <mergeCell ref="B4:J4"/>
    <mergeCell ref="B5:J5"/>
    <mergeCell ref="B6:J6"/>
    <mergeCell ref="B7:J7"/>
  </mergeCells>
  <pageMargins left="0.39370078740157477" right="0" top="0" bottom="0" header="0.51181102362204722" footer="0.39370078740157477"/>
  <pageSetup paperSize="9" scale="86"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7CC46"/>
    <pageSetUpPr fitToPage="1"/>
  </sheetPr>
  <dimension ref="A1:I53"/>
  <sheetViews>
    <sheetView topLeftCell="A10" workbookViewId="0">
      <selection activeCell="A7" sqref="A7:A42"/>
    </sheetView>
  </sheetViews>
  <sheetFormatPr defaultRowHeight="12.75" x14ac:dyDescent="0.2"/>
  <cols>
    <col min="1" max="1" width="23.5703125" customWidth="1"/>
    <col min="2" max="2" width="21.28515625" customWidth="1"/>
    <col min="3" max="3" width="24.28515625" customWidth="1"/>
    <col min="4" max="7" width="17.140625" style="58" customWidth="1"/>
    <col min="8" max="8" width="19.7109375" style="58" customWidth="1"/>
    <col min="9" max="9" width="17.140625" style="58" customWidth="1"/>
  </cols>
  <sheetData>
    <row r="1" spans="1:9" ht="43.5" customHeight="1" x14ac:dyDescent="0.2">
      <c r="A1" s="256" t="s">
        <v>83</v>
      </c>
      <c r="B1" s="256"/>
      <c r="C1" s="256"/>
      <c r="D1" s="256"/>
      <c r="E1" s="256"/>
      <c r="F1" s="256"/>
      <c r="G1" s="256"/>
      <c r="H1" s="256"/>
      <c r="I1" s="256"/>
    </row>
    <row r="2" spans="1:9" ht="15.75" x14ac:dyDescent="0.25">
      <c r="A2" s="58"/>
      <c r="B2" s="58"/>
      <c r="C2" s="58"/>
      <c r="I2" s="104" t="s">
        <v>102</v>
      </c>
    </row>
    <row r="3" spans="1:9" ht="15" x14ac:dyDescent="0.25">
      <c r="A3" s="105"/>
      <c r="B3" s="105"/>
      <c r="C3" s="105"/>
      <c r="D3" s="105"/>
      <c r="E3" s="105"/>
      <c r="F3" s="105"/>
      <c r="G3" s="106"/>
      <c r="I3" s="105"/>
    </row>
    <row r="4" spans="1:9" ht="93.75" customHeight="1" x14ac:dyDescent="0.2">
      <c r="A4" s="257" t="s">
        <v>8</v>
      </c>
      <c r="B4" s="257" t="s">
        <v>84</v>
      </c>
      <c r="C4" s="257" t="s">
        <v>113</v>
      </c>
      <c r="D4" s="257" t="s">
        <v>85</v>
      </c>
      <c r="E4" s="257" t="s">
        <v>86</v>
      </c>
      <c r="F4" s="257" t="s">
        <v>87</v>
      </c>
      <c r="G4" s="259" t="s">
        <v>88</v>
      </c>
      <c r="H4" s="259"/>
      <c r="I4" s="257" t="s">
        <v>114</v>
      </c>
    </row>
    <row r="5" spans="1:9" ht="73.5" customHeight="1" x14ac:dyDescent="0.2">
      <c r="A5" s="258"/>
      <c r="B5" s="258"/>
      <c r="C5" s="258"/>
      <c r="D5" s="258"/>
      <c r="E5" s="258"/>
      <c r="F5" s="258"/>
      <c r="G5" s="107" t="s">
        <v>90</v>
      </c>
      <c r="H5" s="107" t="s">
        <v>115</v>
      </c>
      <c r="I5" s="258"/>
    </row>
    <row r="6" spans="1:9" ht="25.5" x14ac:dyDescent="0.2">
      <c r="A6" s="108" t="s">
        <v>92</v>
      </c>
      <c r="B6" s="108" t="s">
        <v>93</v>
      </c>
      <c r="C6" s="108" t="s">
        <v>94</v>
      </c>
      <c r="D6" s="108" t="s">
        <v>95</v>
      </c>
      <c r="E6" s="108" t="s">
        <v>96</v>
      </c>
      <c r="F6" s="108" t="s">
        <v>97</v>
      </c>
      <c r="G6" s="108" t="s">
        <v>98</v>
      </c>
      <c r="H6" s="108" t="s">
        <v>99</v>
      </c>
      <c r="I6" s="108" t="s">
        <v>100</v>
      </c>
    </row>
    <row r="7" spans="1:9" ht="15.75" x14ac:dyDescent="0.25">
      <c r="A7" s="18" t="s">
        <v>20</v>
      </c>
      <c r="B7" s="110">
        <v>14</v>
      </c>
      <c r="C7" s="32">
        <v>0</v>
      </c>
      <c r="D7" s="114">
        <v>784.7</v>
      </c>
      <c r="E7" s="114">
        <v>196.2</v>
      </c>
      <c r="F7" s="114">
        <f t="shared" ref="F7:F9" si="0">D7+E7</f>
        <v>980.90000000000009</v>
      </c>
      <c r="G7" s="114">
        <f t="shared" ref="G7:G9" si="1">ROUNDUP(0.0092*F7*B7,1)</f>
        <v>126.39999999999999</v>
      </c>
      <c r="H7" s="114">
        <f t="shared" ref="H7:H9" si="2">ROUNDUP(0.0051*F7*C7,1)</f>
        <v>0</v>
      </c>
      <c r="I7" s="114">
        <f t="shared" ref="I7:I9" si="3">G7+H7</f>
        <v>126.39999999999999</v>
      </c>
    </row>
    <row r="8" spans="1:9" ht="15.75" x14ac:dyDescent="0.25">
      <c r="A8" s="18" t="s">
        <v>21</v>
      </c>
      <c r="B8" s="110">
        <v>32</v>
      </c>
      <c r="C8" s="32">
        <v>2</v>
      </c>
      <c r="D8" s="114">
        <v>784.7</v>
      </c>
      <c r="E8" s="114">
        <v>196.2</v>
      </c>
      <c r="F8" s="114">
        <f t="shared" si="0"/>
        <v>980.90000000000009</v>
      </c>
      <c r="G8" s="114">
        <f t="shared" si="1"/>
        <v>288.8</v>
      </c>
      <c r="H8" s="114">
        <f t="shared" si="2"/>
        <v>10.1</v>
      </c>
      <c r="I8" s="114">
        <f t="shared" si="3"/>
        <v>298.90000000000003</v>
      </c>
    </row>
    <row r="9" spans="1:9" ht="15.75" x14ac:dyDescent="0.25">
      <c r="A9" s="18" t="s">
        <v>22</v>
      </c>
      <c r="B9" s="110">
        <v>93</v>
      </c>
      <c r="C9" s="32">
        <v>24</v>
      </c>
      <c r="D9" s="114">
        <v>784.7</v>
      </c>
      <c r="E9" s="114">
        <v>196.2</v>
      </c>
      <c r="F9" s="114">
        <f t="shared" si="0"/>
        <v>980.90000000000009</v>
      </c>
      <c r="G9" s="114">
        <f t="shared" si="1"/>
        <v>839.30000000000007</v>
      </c>
      <c r="H9" s="114">
        <f t="shared" si="2"/>
        <v>120.1</v>
      </c>
      <c r="I9" s="114">
        <f t="shared" si="3"/>
        <v>959.40000000000009</v>
      </c>
    </row>
    <row r="10" spans="1:9" ht="15.75" x14ac:dyDescent="0.25">
      <c r="A10" s="18" t="s">
        <v>23</v>
      </c>
      <c r="B10" s="110">
        <v>44</v>
      </c>
      <c r="C10" s="32">
        <v>17</v>
      </c>
      <c r="D10" s="114">
        <v>784.7</v>
      </c>
      <c r="E10" s="114">
        <v>196.2</v>
      </c>
      <c r="F10" s="114">
        <f t="shared" ref="F10:F40" si="4">D10+E10</f>
        <v>980.90000000000009</v>
      </c>
      <c r="G10" s="114">
        <f t="shared" ref="G10:G40" si="5">ROUNDUP(0.0092*F10*B10,1)</f>
        <v>397.1</v>
      </c>
      <c r="H10" s="114">
        <f t="shared" ref="H10:H40" si="6">ROUNDUP(0.0051*F10*C10,1)</f>
        <v>85.1</v>
      </c>
      <c r="I10" s="114">
        <f t="shared" ref="I10:I39" si="7">G10+H10</f>
        <v>482.20000000000005</v>
      </c>
    </row>
    <row r="11" spans="1:9" ht="15.75" x14ac:dyDescent="0.25">
      <c r="A11" s="18" t="s">
        <v>24</v>
      </c>
      <c r="B11" s="110">
        <v>30</v>
      </c>
      <c r="C11" s="32">
        <v>14</v>
      </c>
      <c r="D11" s="114">
        <v>784.7</v>
      </c>
      <c r="E11" s="114">
        <v>196.2</v>
      </c>
      <c r="F11" s="114">
        <f t="shared" si="4"/>
        <v>980.90000000000009</v>
      </c>
      <c r="G11" s="114">
        <f t="shared" si="5"/>
        <v>270.8</v>
      </c>
      <c r="H11" s="114">
        <f t="shared" si="6"/>
        <v>70.099999999999994</v>
      </c>
      <c r="I11" s="114">
        <f t="shared" si="7"/>
        <v>340.9</v>
      </c>
    </row>
    <row r="12" spans="1:9" ht="15.75" x14ac:dyDescent="0.25">
      <c r="A12" s="18" t="s">
        <v>25</v>
      </c>
      <c r="B12" s="110">
        <v>21</v>
      </c>
      <c r="C12" s="32">
        <v>10</v>
      </c>
      <c r="D12" s="114">
        <v>784.7</v>
      </c>
      <c r="E12" s="114">
        <v>196.2</v>
      </c>
      <c r="F12" s="114">
        <f t="shared" si="4"/>
        <v>980.90000000000009</v>
      </c>
      <c r="G12" s="114">
        <f t="shared" si="5"/>
        <v>189.6</v>
      </c>
      <c r="H12" s="114">
        <f t="shared" si="6"/>
        <v>50.1</v>
      </c>
      <c r="I12" s="114">
        <f t="shared" si="7"/>
        <v>239.7</v>
      </c>
    </row>
    <row r="13" spans="1:9" ht="15.75" x14ac:dyDescent="0.25">
      <c r="A13" s="18" t="s">
        <v>26</v>
      </c>
      <c r="B13" s="110">
        <v>110</v>
      </c>
      <c r="C13" s="32">
        <v>44</v>
      </c>
      <c r="D13" s="114">
        <v>784.7</v>
      </c>
      <c r="E13" s="114">
        <v>196.2</v>
      </c>
      <c r="F13" s="114">
        <f t="shared" si="4"/>
        <v>980.90000000000009</v>
      </c>
      <c r="G13" s="114">
        <f t="shared" si="5"/>
        <v>992.7</v>
      </c>
      <c r="H13" s="114">
        <f t="shared" si="6"/>
        <v>220.2</v>
      </c>
      <c r="I13" s="114">
        <f t="shared" si="7"/>
        <v>1212.9000000000001</v>
      </c>
    </row>
    <row r="14" spans="1:9" ht="15.75" x14ac:dyDescent="0.25">
      <c r="A14" s="18" t="s">
        <v>27</v>
      </c>
      <c r="B14" s="110">
        <v>78</v>
      </c>
      <c r="C14" s="32">
        <v>7</v>
      </c>
      <c r="D14" s="114">
        <v>784.7</v>
      </c>
      <c r="E14" s="114">
        <v>196.2</v>
      </c>
      <c r="F14" s="114">
        <f t="shared" si="4"/>
        <v>980.90000000000009</v>
      </c>
      <c r="G14" s="114">
        <f t="shared" si="5"/>
        <v>703.9</v>
      </c>
      <c r="H14" s="114">
        <f t="shared" si="6"/>
        <v>35.1</v>
      </c>
      <c r="I14" s="114">
        <f t="shared" si="7"/>
        <v>739</v>
      </c>
    </row>
    <row r="15" spans="1:9" ht="15.75" x14ac:dyDescent="0.25">
      <c r="A15" s="24" t="s">
        <v>28</v>
      </c>
      <c r="B15" s="110">
        <v>38</v>
      </c>
      <c r="C15" s="32">
        <v>0</v>
      </c>
      <c r="D15" s="114">
        <v>784.7</v>
      </c>
      <c r="E15" s="114">
        <v>196.2</v>
      </c>
      <c r="F15" s="114">
        <f t="shared" si="4"/>
        <v>980.90000000000009</v>
      </c>
      <c r="G15" s="114">
        <f t="shared" si="5"/>
        <v>343</v>
      </c>
      <c r="H15" s="114">
        <f t="shared" si="6"/>
        <v>0</v>
      </c>
      <c r="I15" s="114">
        <f t="shared" si="7"/>
        <v>343</v>
      </c>
    </row>
    <row r="16" spans="1:9" ht="15.75" x14ac:dyDescent="0.25">
      <c r="A16" s="24" t="s">
        <v>29</v>
      </c>
      <c r="B16" s="110">
        <v>95</v>
      </c>
      <c r="C16" s="32">
        <v>43</v>
      </c>
      <c r="D16" s="114">
        <v>784.7</v>
      </c>
      <c r="E16" s="114">
        <v>196.2</v>
      </c>
      <c r="F16" s="114">
        <f t="shared" si="4"/>
        <v>980.90000000000009</v>
      </c>
      <c r="G16" s="114">
        <f t="shared" si="5"/>
        <v>857.4</v>
      </c>
      <c r="H16" s="114">
        <f t="shared" si="6"/>
        <v>215.2</v>
      </c>
      <c r="I16" s="114">
        <f t="shared" si="7"/>
        <v>1072.5999999999999</v>
      </c>
    </row>
    <row r="17" spans="1:9" ht="15.75" x14ac:dyDescent="0.25">
      <c r="A17" s="24" t="s">
        <v>30</v>
      </c>
      <c r="B17" s="110">
        <v>79</v>
      </c>
      <c r="C17" s="32">
        <v>33</v>
      </c>
      <c r="D17" s="114">
        <v>784.7</v>
      </c>
      <c r="E17" s="114">
        <v>196.2</v>
      </c>
      <c r="F17" s="114">
        <f t="shared" si="4"/>
        <v>980.90000000000009</v>
      </c>
      <c r="G17" s="114">
        <f t="shared" si="5"/>
        <v>713</v>
      </c>
      <c r="H17" s="114">
        <f t="shared" si="6"/>
        <v>165.1</v>
      </c>
      <c r="I17" s="114">
        <f t="shared" si="7"/>
        <v>878.1</v>
      </c>
    </row>
    <row r="18" spans="1:9" ht="15.75" x14ac:dyDescent="0.25">
      <c r="A18" s="24" t="s">
        <v>31</v>
      </c>
      <c r="B18" s="110">
        <v>22</v>
      </c>
      <c r="C18" s="32">
        <v>7</v>
      </c>
      <c r="D18" s="114">
        <v>784.7</v>
      </c>
      <c r="E18" s="114">
        <v>196.2</v>
      </c>
      <c r="F18" s="114">
        <f t="shared" si="4"/>
        <v>980.90000000000009</v>
      </c>
      <c r="G18" s="114">
        <f t="shared" si="5"/>
        <v>198.6</v>
      </c>
      <c r="H18" s="114">
        <f t="shared" si="6"/>
        <v>35.1</v>
      </c>
      <c r="I18" s="114">
        <f t="shared" si="7"/>
        <v>233.7</v>
      </c>
    </row>
    <row r="19" spans="1:9" ht="15.75" x14ac:dyDescent="0.25">
      <c r="A19" s="24" t="s">
        <v>32</v>
      </c>
      <c r="B19" s="110">
        <v>89</v>
      </c>
      <c r="C19" s="32">
        <v>31</v>
      </c>
      <c r="D19" s="114">
        <v>784.7</v>
      </c>
      <c r="E19" s="114">
        <v>196.2</v>
      </c>
      <c r="F19" s="114">
        <f t="shared" si="4"/>
        <v>980.90000000000009</v>
      </c>
      <c r="G19" s="114">
        <f t="shared" si="5"/>
        <v>803.2</v>
      </c>
      <c r="H19" s="114">
        <f t="shared" si="6"/>
        <v>155.1</v>
      </c>
      <c r="I19" s="114">
        <f t="shared" si="7"/>
        <v>958.30000000000007</v>
      </c>
    </row>
    <row r="20" spans="1:9" ht="15.75" x14ac:dyDescent="0.25">
      <c r="A20" s="24" t="s">
        <v>33</v>
      </c>
      <c r="B20" s="110">
        <v>3</v>
      </c>
      <c r="C20" s="32">
        <v>0</v>
      </c>
      <c r="D20" s="114">
        <v>784.7</v>
      </c>
      <c r="E20" s="114">
        <v>196.2</v>
      </c>
      <c r="F20" s="114">
        <f t="shared" si="4"/>
        <v>980.90000000000009</v>
      </c>
      <c r="G20" s="114">
        <f t="shared" si="5"/>
        <v>27.1</v>
      </c>
      <c r="H20" s="114">
        <f t="shared" si="6"/>
        <v>0</v>
      </c>
      <c r="I20" s="114">
        <f t="shared" si="7"/>
        <v>27.1</v>
      </c>
    </row>
    <row r="21" spans="1:9" ht="15.75" x14ac:dyDescent="0.25">
      <c r="A21" s="24" t="s">
        <v>34</v>
      </c>
      <c r="B21" s="110">
        <v>98</v>
      </c>
      <c r="C21" s="32">
        <v>2</v>
      </c>
      <c r="D21" s="114">
        <v>784.7</v>
      </c>
      <c r="E21" s="114">
        <v>196.2</v>
      </c>
      <c r="F21" s="114">
        <f t="shared" si="4"/>
        <v>980.90000000000009</v>
      </c>
      <c r="G21" s="114">
        <f t="shared" si="5"/>
        <v>884.4</v>
      </c>
      <c r="H21" s="114">
        <f t="shared" si="6"/>
        <v>10.1</v>
      </c>
      <c r="I21" s="114">
        <f t="shared" si="7"/>
        <v>894.5</v>
      </c>
    </row>
    <row r="22" spans="1:9" ht="15.75" x14ac:dyDescent="0.25">
      <c r="A22" s="24" t="s">
        <v>35</v>
      </c>
      <c r="B22" s="110">
        <v>4</v>
      </c>
      <c r="C22" s="32">
        <v>0</v>
      </c>
      <c r="D22" s="114">
        <v>784.7</v>
      </c>
      <c r="E22" s="114">
        <v>196.2</v>
      </c>
      <c r="F22" s="114">
        <f t="shared" si="4"/>
        <v>980.90000000000009</v>
      </c>
      <c r="G22" s="114">
        <f t="shared" si="5"/>
        <v>36.1</v>
      </c>
      <c r="H22" s="114">
        <f t="shared" si="6"/>
        <v>0</v>
      </c>
      <c r="I22" s="114">
        <f t="shared" si="7"/>
        <v>36.1</v>
      </c>
    </row>
    <row r="23" spans="1:9" ht="15.75" x14ac:dyDescent="0.25">
      <c r="A23" s="24" t="s">
        <v>36</v>
      </c>
      <c r="B23" s="110">
        <v>65</v>
      </c>
      <c r="C23" s="32">
        <v>15</v>
      </c>
      <c r="D23" s="114">
        <v>784.7</v>
      </c>
      <c r="E23" s="114">
        <v>196.2</v>
      </c>
      <c r="F23" s="114">
        <f t="shared" si="4"/>
        <v>980.90000000000009</v>
      </c>
      <c r="G23" s="114">
        <f t="shared" si="5"/>
        <v>586.6</v>
      </c>
      <c r="H23" s="114">
        <f t="shared" si="6"/>
        <v>75.099999999999994</v>
      </c>
      <c r="I23" s="114">
        <f t="shared" si="7"/>
        <v>661.7</v>
      </c>
    </row>
    <row r="24" spans="1:9" ht="15.75" x14ac:dyDescent="0.25">
      <c r="A24" s="24" t="s">
        <v>37</v>
      </c>
      <c r="B24" s="110">
        <v>147</v>
      </c>
      <c r="C24" s="32">
        <v>65</v>
      </c>
      <c r="D24" s="114">
        <v>784.7</v>
      </c>
      <c r="E24" s="114">
        <v>196.2</v>
      </c>
      <c r="F24" s="114">
        <f t="shared" si="4"/>
        <v>980.90000000000009</v>
      </c>
      <c r="G24" s="114">
        <f t="shared" si="5"/>
        <v>1326.6</v>
      </c>
      <c r="H24" s="114">
        <f t="shared" si="6"/>
        <v>325.20000000000005</v>
      </c>
      <c r="I24" s="114">
        <f t="shared" si="7"/>
        <v>1651.8</v>
      </c>
    </row>
    <row r="25" spans="1:9" ht="15.75" x14ac:dyDescent="0.25">
      <c r="A25" s="24" t="s">
        <v>38</v>
      </c>
      <c r="B25" s="110">
        <v>240</v>
      </c>
      <c r="C25" s="32">
        <v>78</v>
      </c>
      <c r="D25" s="114">
        <v>784.7</v>
      </c>
      <c r="E25" s="114">
        <v>196.2</v>
      </c>
      <c r="F25" s="114">
        <f t="shared" si="4"/>
        <v>980.90000000000009</v>
      </c>
      <c r="G25" s="114">
        <f t="shared" si="5"/>
        <v>2165.9</v>
      </c>
      <c r="H25" s="114">
        <f t="shared" si="6"/>
        <v>390.3</v>
      </c>
      <c r="I25" s="114">
        <f t="shared" si="7"/>
        <v>2556.2000000000003</v>
      </c>
    </row>
    <row r="26" spans="1:9" ht="15.75" x14ac:dyDescent="0.25">
      <c r="A26" s="24" t="s">
        <v>39</v>
      </c>
      <c r="B26" s="110">
        <v>61</v>
      </c>
      <c r="C26" s="32">
        <v>14</v>
      </c>
      <c r="D26" s="114">
        <v>784.7</v>
      </c>
      <c r="E26" s="114">
        <v>196.2</v>
      </c>
      <c r="F26" s="114">
        <f t="shared" si="4"/>
        <v>980.90000000000009</v>
      </c>
      <c r="G26" s="114">
        <f t="shared" si="5"/>
        <v>550.5</v>
      </c>
      <c r="H26" s="114">
        <f t="shared" si="6"/>
        <v>70.099999999999994</v>
      </c>
      <c r="I26" s="114">
        <f t="shared" si="7"/>
        <v>620.6</v>
      </c>
    </row>
    <row r="27" spans="1:9" ht="15.75" x14ac:dyDescent="0.25">
      <c r="A27" s="24" t="s">
        <v>40</v>
      </c>
      <c r="B27" s="110">
        <v>23</v>
      </c>
      <c r="C27" s="32">
        <v>6</v>
      </c>
      <c r="D27" s="114">
        <v>784.7</v>
      </c>
      <c r="E27" s="114">
        <v>196.2</v>
      </c>
      <c r="F27" s="114">
        <f t="shared" si="4"/>
        <v>980.90000000000009</v>
      </c>
      <c r="G27" s="114">
        <f t="shared" si="5"/>
        <v>207.6</v>
      </c>
      <c r="H27" s="114">
        <f t="shared" si="6"/>
        <v>30.1</v>
      </c>
      <c r="I27" s="114">
        <f t="shared" si="7"/>
        <v>237.7</v>
      </c>
    </row>
    <row r="28" spans="1:9" ht="15.75" x14ac:dyDescent="0.25">
      <c r="A28" s="24" t="s">
        <v>41</v>
      </c>
      <c r="B28" s="110">
        <v>39</v>
      </c>
      <c r="C28" s="32">
        <v>0</v>
      </c>
      <c r="D28" s="114">
        <v>784.7</v>
      </c>
      <c r="E28" s="114">
        <v>196.2</v>
      </c>
      <c r="F28" s="114">
        <f t="shared" si="4"/>
        <v>980.90000000000009</v>
      </c>
      <c r="G28" s="114">
        <f t="shared" si="5"/>
        <v>352</v>
      </c>
      <c r="H28" s="114">
        <f t="shared" si="6"/>
        <v>0</v>
      </c>
      <c r="I28" s="114">
        <f t="shared" si="7"/>
        <v>352</v>
      </c>
    </row>
    <row r="29" spans="1:9" ht="15.75" x14ac:dyDescent="0.25">
      <c r="A29" s="24" t="s">
        <v>42</v>
      </c>
      <c r="B29" s="110">
        <v>40</v>
      </c>
      <c r="C29" s="32">
        <v>0</v>
      </c>
      <c r="D29" s="114">
        <v>784.7</v>
      </c>
      <c r="E29" s="114">
        <v>196.2</v>
      </c>
      <c r="F29" s="114">
        <f t="shared" si="4"/>
        <v>980.90000000000009</v>
      </c>
      <c r="G29" s="114">
        <f t="shared" si="5"/>
        <v>361</v>
      </c>
      <c r="H29" s="114">
        <f t="shared" si="6"/>
        <v>0</v>
      </c>
      <c r="I29" s="114">
        <f t="shared" si="7"/>
        <v>361</v>
      </c>
    </row>
    <row r="30" spans="1:9" ht="15.75" x14ac:dyDescent="0.25">
      <c r="A30" s="24" t="s">
        <v>43</v>
      </c>
      <c r="B30" s="110">
        <v>148</v>
      </c>
      <c r="C30" s="32">
        <v>10</v>
      </c>
      <c r="D30" s="114">
        <v>784.7</v>
      </c>
      <c r="E30" s="114">
        <v>196.2</v>
      </c>
      <c r="F30" s="114">
        <f t="shared" si="4"/>
        <v>980.90000000000009</v>
      </c>
      <c r="G30" s="114">
        <f t="shared" si="5"/>
        <v>1335.6</v>
      </c>
      <c r="H30" s="114">
        <f t="shared" si="6"/>
        <v>50.1</v>
      </c>
      <c r="I30" s="114">
        <f t="shared" si="7"/>
        <v>1385.6999999999998</v>
      </c>
    </row>
    <row r="31" spans="1:9" ht="15.75" x14ac:dyDescent="0.25">
      <c r="A31" s="24" t="s">
        <v>44</v>
      </c>
      <c r="B31" s="110">
        <v>47</v>
      </c>
      <c r="C31" s="32">
        <v>21</v>
      </c>
      <c r="D31" s="114">
        <v>784.7</v>
      </c>
      <c r="E31" s="114">
        <v>196.2</v>
      </c>
      <c r="F31" s="114">
        <f t="shared" si="4"/>
        <v>980.90000000000009</v>
      </c>
      <c r="G31" s="114">
        <f t="shared" si="5"/>
        <v>424.20000000000005</v>
      </c>
      <c r="H31" s="114">
        <f t="shared" si="6"/>
        <v>105.1</v>
      </c>
      <c r="I31" s="114">
        <f t="shared" si="7"/>
        <v>529.30000000000007</v>
      </c>
    </row>
    <row r="32" spans="1:9" ht="15.75" x14ac:dyDescent="0.25">
      <c r="A32" s="24" t="s">
        <v>45</v>
      </c>
      <c r="B32" s="110">
        <v>29</v>
      </c>
      <c r="C32" s="32">
        <v>12</v>
      </c>
      <c r="D32" s="114">
        <v>784.7</v>
      </c>
      <c r="E32" s="114">
        <v>196.2</v>
      </c>
      <c r="F32" s="114">
        <f t="shared" si="4"/>
        <v>980.90000000000009</v>
      </c>
      <c r="G32" s="114">
        <f t="shared" si="5"/>
        <v>261.8</v>
      </c>
      <c r="H32" s="114">
        <f t="shared" si="6"/>
        <v>60.1</v>
      </c>
      <c r="I32" s="114">
        <f t="shared" si="7"/>
        <v>321.90000000000003</v>
      </c>
    </row>
    <row r="33" spans="1:9" ht="15.75" x14ac:dyDescent="0.25">
      <c r="A33" s="24" t="s">
        <v>46</v>
      </c>
      <c r="B33" s="110">
        <v>54</v>
      </c>
      <c r="C33" s="32">
        <v>0</v>
      </c>
      <c r="D33" s="114">
        <v>784.7</v>
      </c>
      <c r="E33" s="114">
        <v>196.2</v>
      </c>
      <c r="F33" s="114">
        <f t="shared" si="4"/>
        <v>980.90000000000009</v>
      </c>
      <c r="G33" s="114">
        <f t="shared" si="5"/>
        <v>487.40000000000003</v>
      </c>
      <c r="H33" s="114">
        <f t="shared" si="6"/>
        <v>0</v>
      </c>
      <c r="I33" s="114">
        <f t="shared" si="7"/>
        <v>487.40000000000003</v>
      </c>
    </row>
    <row r="34" spans="1:9" ht="15.75" x14ac:dyDescent="0.25">
      <c r="A34" s="24" t="s">
        <v>47</v>
      </c>
      <c r="B34" s="110">
        <v>137</v>
      </c>
      <c r="C34" s="133">
        <v>30</v>
      </c>
      <c r="D34" s="114">
        <v>784.7</v>
      </c>
      <c r="E34" s="114">
        <v>196.2</v>
      </c>
      <c r="F34" s="114">
        <f t="shared" si="4"/>
        <v>980.90000000000009</v>
      </c>
      <c r="G34" s="114">
        <f t="shared" si="5"/>
        <v>1236.3999999999999</v>
      </c>
      <c r="H34" s="114">
        <f t="shared" si="6"/>
        <v>150.1</v>
      </c>
      <c r="I34" s="114">
        <f t="shared" si="7"/>
        <v>1386.4999999999998</v>
      </c>
    </row>
    <row r="35" spans="1:9" ht="15.75" x14ac:dyDescent="0.25">
      <c r="A35" s="24" t="s">
        <v>48</v>
      </c>
      <c r="B35" s="110">
        <v>48</v>
      </c>
      <c r="C35" s="32">
        <v>16</v>
      </c>
      <c r="D35" s="114">
        <v>784.7</v>
      </c>
      <c r="E35" s="114">
        <v>196.2</v>
      </c>
      <c r="F35" s="114">
        <f t="shared" si="4"/>
        <v>980.90000000000009</v>
      </c>
      <c r="G35" s="114">
        <f t="shared" si="5"/>
        <v>433.20000000000005</v>
      </c>
      <c r="H35" s="114">
        <f t="shared" si="6"/>
        <v>80.099999999999994</v>
      </c>
      <c r="I35" s="114">
        <f t="shared" si="7"/>
        <v>513.30000000000007</v>
      </c>
    </row>
    <row r="36" spans="1:9" ht="15.75" x14ac:dyDescent="0.25">
      <c r="A36" s="24" t="s">
        <v>49</v>
      </c>
      <c r="B36" s="110">
        <v>21</v>
      </c>
      <c r="C36" s="32">
        <v>6</v>
      </c>
      <c r="D36" s="114">
        <v>784.7</v>
      </c>
      <c r="E36" s="114">
        <v>196.2</v>
      </c>
      <c r="F36" s="114">
        <f t="shared" si="4"/>
        <v>980.90000000000009</v>
      </c>
      <c r="G36" s="114">
        <f t="shared" si="5"/>
        <v>189.6</v>
      </c>
      <c r="H36" s="114">
        <f t="shared" si="6"/>
        <v>30.1</v>
      </c>
      <c r="I36" s="114">
        <f t="shared" si="7"/>
        <v>219.7</v>
      </c>
    </row>
    <row r="37" spans="1:9" ht="15.75" x14ac:dyDescent="0.25">
      <c r="A37" s="24" t="s">
        <v>50</v>
      </c>
      <c r="B37" s="110">
        <v>69</v>
      </c>
      <c r="C37" s="32">
        <v>15</v>
      </c>
      <c r="D37" s="114">
        <v>784.7</v>
      </c>
      <c r="E37" s="114">
        <v>196.2</v>
      </c>
      <c r="F37" s="114">
        <f t="shared" si="4"/>
        <v>980.90000000000009</v>
      </c>
      <c r="G37" s="114">
        <f t="shared" si="5"/>
        <v>622.70000000000005</v>
      </c>
      <c r="H37" s="114">
        <f t="shared" si="6"/>
        <v>75.099999999999994</v>
      </c>
      <c r="I37" s="114">
        <f t="shared" si="7"/>
        <v>697.80000000000007</v>
      </c>
    </row>
    <row r="38" spans="1:9" ht="15.75" x14ac:dyDescent="0.25">
      <c r="A38" s="29" t="s">
        <v>51</v>
      </c>
      <c r="B38" s="110">
        <v>143</v>
      </c>
      <c r="C38" s="32">
        <v>52</v>
      </c>
      <c r="D38" s="114">
        <v>784.7</v>
      </c>
      <c r="E38" s="114">
        <v>196.2</v>
      </c>
      <c r="F38" s="114">
        <f t="shared" si="4"/>
        <v>980.90000000000009</v>
      </c>
      <c r="G38" s="114">
        <f t="shared" si="5"/>
        <v>1290.5</v>
      </c>
      <c r="H38" s="114">
        <f t="shared" si="6"/>
        <v>260.20000000000005</v>
      </c>
      <c r="I38" s="114">
        <f t="shared" si="7"/>
        <v>1550.7</v>
      </c>
    </row>
    <row r="39" spans="1:9" ht="15.75" x14ac:dyDescent="0.25">
      <c r="A39" s="29" t="s">
        <v>52</v>
      </c>
      <c r="B39" s="110">
        <v>6</v>
      </c>
      <c r="C39" s="32">
        <v>3</v>
      </c>
      <c r="D39" s="114">
        <v>784.7</v>
      </c>
      <c r="E39" s="114">
        <v>196.2</v>
      </c>
      <c r="F39" s="114">
        <f t="shared" si="4"/>
        <v>980.90000000000009</v>
      </c>
      <c r="G39" s="114">
        <f t="shared" si="5"/>
        <v>54.2</v>
      </c>
      <c r="H39" s="114">
        <f t="shared" si="6"/>
        <v>15.1</v>
      </c>
      <c r="I39" s="114">
        <f t="shared" si="7"/>
        <v>69.3</v>
      </c>
    </row>
    <row r="40" spans="1:9" ht="15.75" x14ac:dyDescent="0.25">
      <c r="A40" s="29" t="s">
        <v>53</v>
      </c>
      <c r="B40" s="110">
        <v>69</v>
      </c>
      <c r="C40" s="32">
        <v>14</v>
      </c>
      <c r="D40" s="114">
        <v>784.7</v>
      </c>
      <c r="E40" s="114">
        <v>196.2</v>
      </c>
      <c r="F40" s="114">
        <f t="shared" si="4"/>
        <v>980.90000000000009</v>
      </c>
      <c r="G40" s="114">
        <f t="shared" si="5"/>
        <v>622.70000000000005</v>
      </c>
      <c r="H40" s="114">
        <f t="shared" si="6"/>
        <v>70.099999999999994</v>
      </c>
      <c r="I40" s="114">
        <f>G40+H40-0.1</f>
        <v>692.7</v>
      </c>
    </row>
    <row r="41" spans="1:9" ht="15.75" x14ac:dyDescent="0.25">
      <c r="A41" s="34" t="s">
        <v>54</v>
      </c>
      <c r="B41" s="116">
        <f t="shared" ref="B41:I41" si="8">SUM(B7:B40)</f>
        <v>2236</v>
      </c>
      <c r="C41" s="116">
        <f t="shared" si="8"/>
        <v>591</v>
      </c>
      <c r="D41" s="118">
        <f t="shared" si="8"/>
        <v>26679.800000000014</v>
      </c>
      <c r="E41" s="118">
        <f t="shared" si="8"/>
        <v>6670.7999999999965</v>
      </c>
      <c r="F41" s="118">
        <f t="shared" si="8"/>
        <v>33350.60000000002</v>
      </c>
      <c r="G41" s="118">
        <f t="shared" si="8"/>
        <v>20179.900000000001</v>
      </c>
      <c r="H41" s="119">
        <f t="shared" si="8"/>
        <v>2958.2999999999993</v>
      </c>
      <c r="I41" s="119">
        <f t="shared" si="8"/>
        <v>23138.100000000006</v>
      </c>
    </row>
    <row r="42" spans="1:9" ht="15.75" x14ac:dyDescent="0.25">
      <c r="A42" s="29" t="s">
        <v>55</v>
      </c>
      <c r="B42" s="110">
        <v>1301</v>
      </c>
      <c r="C42" s="120">
        <v>405</v>
      </c>
      <c r="D42" s="175">
        <v>927.8</v>
      </c>
      <c r="E42" s="121">
        <v>232</v>
      </c>
      <c r="F42" s="114">
        <f>D42+E42</f>
        <v>1159.8</v>
      </c>
      <c r="G42" s="121">
        <f>ROUNDUP(0.0092*F42*B42,1)</f>
        <v>13881.9</v>
      </c>
      <c r="H42" s="114">
        <f>ROUNDUP(0.0051*F42*C42,1)</f>
        <v>2395.6</v>
      </c>
      <c r="I42" s="114">
        <f>G42+H42+1.4</f>
        <v>16278.9</v>
      </c>
    </row>
    <row r="43" spans="1:9" ht="15.75" x14ac:dyDescent="0.25">
      <c r="A43" s="122" t="s">
        <v>101</v>
      </c>
      <c r="B43" s="123">
        <f t="shared" ref="B43:I43" si="9">B41+B42</f>
        <v>3537</v>
      </c>
      <c r="C43" s="123">
        <f t="shared" si="9"/>
        <v>996</v>
      </c>
      <c r="D43" s="118">
        <f t="shared" si="9"/>
        <v>27607.600000000013</v>
      </c>
      <c r="E43" s="118">
        <f t="shared" si="9"/>
        <v>6902.7999999999965</v>
      </c>
      <c r="F43" s="118">
        <f t="shared" si="9"/>
        <v>34510.400000000023</v>
      </c>
      <c r="G43" s="118">
        <f t="shared" si="9"/>
        <v>34061.800000000003</v>
      </c>
      <c r="H43" s="119">
        <f t="shared" si="9"/>
        <v>5353.9</v>
      </c>
      <c r="I43" s="119">
        <f t="shared" si="9"/>
        <v>39417.000000000007</v>
      </c>
    </row>
    <row r="44" spans="1:9" x14ac:dyDescent="0.2">
      <c r="A44" s="58"/>
      <c r="B44" s="58"/>
      <c r="C44" s="58"/>
      <c r="E44" s="73"/>
      <c r="F44" s="74"/>
      <c r="G44" s="73"/>
      <c r="I44" s="73"/>
    </row>
    <row r="46" spans="1:9" ht="15.75" x14ac:dyDescent="0.25">
      <c r="A46" s="241" t="s">
        <v>71</v>
      </c>
      <c r="B46" s="241"/>
      <c r="C46" s="241"/>
      <c r="D46" s="241"/>
      <c r="E46" s="124"/>
      <c r="F46" s="125"/>
      <c r="G46" s="78"/>
    </row>
    <row r="47" spans="1:9" x14ac:dyDescent="0.2">
      <c r="A47" s="241"/>
      <c r="B47" s="241"/>
      <c r="C47" s="241"/>
      <c r="D47" s="241"/>
      <c r="E47" s="78"/>
      <c r="F47" s="78"/>
      <c r="G47" s="126"/>
    </row>
    <row r="48" spans="1:9" ht="18.75" x14ac:dyDescent="0.3">
      <c r="A48" s="241"/>
      <c r="B48" s="241"/>
      <c r="C48" s="241"/>
      <c r="D48" s="241"/>
      <c r="E48" s="75"/>
      <c r="F48" s="78"/>
      <c r="G48" s="78"/>
    </row>
    <row r="49" spans="1:8" ht="18.75" x14ac:dyDescent="0.3">
      <c r="A49" s="241"/>
      <c r="B49" s="241"/>
      <c r="C49" s="241"/>
      <c r="D49" s="241"/>
      <c r="E49" s="75"/>
    </row>
    <row r="50" spans="1:8" x14ac:dyDescent="0.2">
      <c r="A50" s="241"/>
      <c r="B50" s="241"/>
      <c r="C50" s="241"/>
      <c r="D50" s="241"/>
    </row>
    <row r="51" spans="1:8" x14ac:dyDescent="0.2">
      <c r="A51" s="241"/>
      <c r="B51" s="241"/>
      <c r="C51" s="241"/>
      <c r="D51" s="241"/>
    </row>
    <row r="52" spans="1:8" x14ac:dyDescent="0.2">
      <c r="A52" s="241"/>
      <c r="B52" s="241"/>
      <c r="C52" s="241"/>
      <c r="D52" s="241"/>
    </row>
    <row r="53" spans="1:8" ht="18.75" x14ac:dyDescent="0.3">
      <c r="A53" s="241"/>
      <c r="B53" s="241"/>
      <c r="C53" s="241"/>
      <c r="D53" s="241"/>
      <c r="E53" s="128"/>
      <c r="F53" s="77"/>
      <c r="H53" s="76" t="s">
        <v>72</v>
      </c>
    </row>
  </sheetData>
  <mergeCells count="10">
    <mergeCell ref="A46:D53"/>
    <mergeCell ref="A1:I1"/>
    <mergeCell ref="A4:A5"/>
    <mergeCell ref="B4:B5"/>
    <mergeCell ref="C4:C5"/>
    <mergeCell ref="D4:D5"/>
    <mergeCell ref="E4:E5"/>
    <mergeCell ref="F4:F5"/>
    <mergeCell ref="G4:H4"/>
    <mergeCell ref="I4:I5"/>
  </mergeCells>
  <pageMargins left="0.70078740157480324" right="0.70078740157480324" top="0.75196850393700776" bottom="0.75196850393700776" header="0.3" footer="0.3"/>
  <pageSetup paperSize="9" scale="52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14</vt:i4>
      </vt:variant>
    </vt:vector>
  </HeadingPairs>
  <TitlesOfParts>
    <vt:vector size="27" baseType="lpstr">
      <vt:lpstr>2026 перераспр минстрой</vt:lpstr>
      <vt:lpstr>2026 год КАПВЗНОС</vt:lpstr>
      <vt:lpstr>2026 Софинан </vt:lpstr>
      <vt:lpstr>ФОТ 2026</vt:lpstr>
      <vt:lpstr>2027 с зарплатой </vt:lpstr>
      <vt:lpstr>2027 перераспр с минстроем </vt:lpstr>
      <vt:lpstr>2027 год КАПВЗНОС </vt:lpstr>
      <vt:lpstr>2027 Софинан   </vt:lpstr>
      <vt:lpstr>ФОТ 2027</vt:lpstr>
      <vt:lpstr>2028 перераспр с инстроем </vt:lpstr>
      <vt:lpstr>2028 Софин</vt:lpstr>
      <vt:lpstr>2028 год КАПВЗНОС  </vt:lpstr>
      <vt:lpstr>ФОТ 2028</vt:lpstr>
      <vt:lpstr>'2026 перераспр минстрой'!Print_Titles</vt:lpstr>
      <vt:lpstr>'2026 Софинан '!Print_Titles</vt:lpstr>
      <vt:lpstr>'2027 перераспр с минстроем '!Print_Titles</vt:lpstr>
      <vt:lpstr>'2027 с зарплатой '!Print_Titles</vt:lpstr>
      <vt:lpstr>'2027 Софинан   '!Print_Titles</vt:lpstr>
      <vt:lpstr>'2028 перераспр с инстроем '!Print_Titles</vt:lpstr>
      <vt:lpstr>'2028 Софин'!Print_Titles</vt:lpstr>
      <vt:lpstr>'2026 перераспр минстрой'!Область_печати</vt:lpstr>
      <vt:lpstr>'2026 Софинан '!Область_печати</vt:lpstr>
      <vt:lpstr>'2027 перераспр с минстроем '!Область_печати</vt:lpstr>
      <vt:lpstr>'2027 с зарплатой '!Область_печати</vt:lpstr>
      <vt:lpstr>'2027 Софинан   '!Область_печати</vt:lpstr>
      <vt:lpstr>'2028 перераспр с инстроем '!Область_печати</vt:lpstr>
      <vt:lpstr>'2028 Софин'!Область_печати</vt:lpstr>
    </vt:vector>
  </TitlesOfParts>
  <Company>dtsr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lastModifiedBy>Медведев Алексей Викторович</cp:lastModifiedBy>
  <cp:revision>26</cp:revision>
  <dcterms:created xsi:type="dcterms:W3CDTF">2012-09-24T08:39:12Z</dcterms:created>
  <dcterms:modified xsi:type="dcterms:W3CDTF">2025-10-20T05:20:05Z</dcterms:modified>
</cp:coreProperties>
</file>